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/>
  <bookViews>
    <workbookView xWindow="32760" yWindow="32760" windowWidth="20490" windowHeight="6885" firstSheet="2" activeTab="2"/>
  </bookViews>
  <sheets>
    <sheet name="Anual" sheetId="1" state="hidden" r:id="rId1"/>
    <sheet name="Feriados" sheetId="4" state="hidden" r:id="rId2"/>
    <sheet name="2020_ENGMEC" sheetId="14" r:id="rId3"/>
  </sheets>
  <definedNames>
    <definedName name="_Abr1">Anual!$A$15</definedName>
    <definedName name="_Ago1">Anual!$I$24</definedName>
    <definedName name="_Brz1">Feriados!$B$4:$B$14</definedName>
    <definedName name="_Brz2">Feriados!$B$17:$B$24</definedName>
    <definedName name="_Dez1">Anual!$Q$33</definedName>
    <definedName name="_Fev1">Anual!$I$6</definedName>
    <definedName name="_Jan1">Anual!$A$6</definedName>
    <definedName name="_Jul1">Anual!$A$24</definedName>
    <definedName name="_Jun1">Anual!$Q$15</definedName>
    <definedName name="_Mai1">Anual!$I$15</definedName>
    <definedName name="_Mar1">Anual!$Q$6</definedName>
    <definedName name="_Nov1">Anual!$I$33</definedName>
    <definedName name="_Out1">Anual!$A$33</definedName>
    <definedName name="_Set1">Anual!$Q$24</definedName>
    <definedName name="Ano">Anual!$C$2</definedName>
    <definedName name="_xlnm.Print_Area" localSheetId="2">'2020_ENGMEC'!$A$1:$AA$88</definedName>
    <definedName name="_xlnm.Print_Area" localSheetId="0">Anual!$A$4:$W$40</definedName>
    <definedName name="Exibir_Dat_Com">Anual!$AE$2</definedName>
    <definedName name="Exibir_Fer_EUA">Anual!$AG$2</definedName>
    <definedName name="Exibir_Fer_Nac">Anual!$AC$2</definedName>
    <definedName name="Meses">Anual!$A$35:$G$40,Anual!$I$35:$O$40,Anual!$Q$35:$W$40,Anual!$A$26:$G$31,Anual!$I$26:$O$31,Anual!$Q$26:$W$31,Anual!$A$17:$G$22,Anual!$I$17:$O$22,Anual!$Q$17:$W$22,Anual!$Q$8:$W$13,Anual!$I$8:$O$13,Anual!$A$8:$G$13</definedName>
    <definedName name="Páscoa">Feriados!$B$6</definedName>
    <definedName name="USA">Feriados!$B$27:$B$34</definedName>
  </definedNames>
  <calcPr calcId="125725"/>
</workbook>
</file>

<file path=xl/calcChain.xml><?xml version="1.0" encoding="utf-8"?>
<calcChain xmlns="http://schemas.openxmlformats.org/spreadsheetml/2006/main">
  <c r="C2" i="1"/>
  <c r="G16"/>
  <c r="G25"/>
  <c r="F16"/>
  <c r="F25"/>
  <c r="F34"/>
  <c r="N34"/>
  <c r="V34"/>
  <c r="E16"/>
  <c r="E25"/>
  <c r="E34"/>
  <c r="D16"/>
  <c r="C16"/>
  <c r="C25"/>
  <c r="B16"/>
  <c r="B25"/>
  <c r="B34"/>
  <c r="J34"/>
  <c r="A16"/>
  <c r="A25"/>
  <c r="I16"/>
  <c r="Q16"/>
  <c r="O7"/>
  <c r="W7"/>
  <c r="N7"/>
  <c r="V7"/>
  <c r="M7"/>
  <c r="U7"/>
  <c r="L7"/>
  <c r="T7"/>
  <c r="K7"/>
  <c r="S7"/>
  <c r="J7"/>
  <c r="R7"/>
  <c r="I7"/>
  <c r="Q7"/>
  <c r="I33"/>
  <c r="B20" i="4"/>
  <c r="B11"/>
  <c r="B4"/>
  <c r="B32"/>
  <c r="B28"/>
  <c r="A1"/>
  <c r="B10"/>
  <c r="B14"/>
  <c r="B27"/>
  <c r="B31"/>
  <c r="B8"/>
  <c r="B13"/>
  <c r="B22"/>
  <c r="B30"/>
  <c r="B24"/>
  <c r="B7"/>
  <c r="B12"/>
  <c r="B21"/>
  <c r="B29"/>
  <c r="B33"/>
  <c r="Q24" i="1"/>
  <c r="Q26"/>
  <c r="R26"/>
  <c r="S26" s="1"/>
  <c r="T26" s="1"/>
  <c r="U26" s="1"/>
  <c r="V26" s="1"/>
  <c r="W26" s="1"/>
  <c r="Q27" s="1"/>
  <c r="R27" s="1"/>
  <c r="S27" s="1"/>
  <c r="T27" s="1"/>
  <c r="U27" s="1"/>
  <c r="V27" s="1"/>
  <c r="W27" s="1"/>
  <c r="Q28" s="1"/>
  <c r="R28" s="1"/>
  <c r="S28" s="1"/>
  <c r="T28" s="1"/>
  <c r="U28" s="1"/>
  <c r="V28" s="1"/>
  <c r="W28" s="1"/>
  <c r="Q29" s="1"/>
  <c r="R29" s="1"/>
  <c r="S29" s="1"/>
  <c r="T29" s="1"/>
  <c r="U29" s="1"/>
  <c r="V29" s="1"/>
  <c r="W29" s="1"/>
  <c r="Q30" s="1"/>
  <c r="R30" s="1"/>
  <c r="S30" s="1"/>
  <c r="T30" s="1"/>
  <c r="U30" s="1"/>
  <c r="V30" s="1"/>
  <c r="W30" s="1"/>
  <c r="Q31" s="1"/>
  <c r="R31" s="1"/>
  <c r="S31" s="1"/>
  <c r="T31" s="1"/>
  <c r="U31" s="1"/>
  <c r="V31" s="1"/>
  <c r="W31" s="1"/>
  <c r="A6"/>
  <c r="A8" s="1"/>
  <c r="B8" s="1"/>
  <c r="C8" s="1"/>
  <c r="D8" s="1"/>
  <c r="E8" s="1"/>
  <c r="F8" s="1"/>
  <c r="G8" s="1"/>
  <c r="A9" s="1"/>
  <c r="B9" s="1"/>
  <c r="C9" s="1"/>
  <c r="D9" s="1"/>
  <c r="E9" s="1"/>
  <c r="F9" s="1"/>
  <c r="G9" s="1"/>
  <c r="A10" s="1"/>
  <c r="B10" s="1"/>
  <c r="C10" s="1"/>
  <c r="D10" s="1"/>
  <c r="E10" s="1"/>
  <c r="F10" s="1"/>
  <c r="G10" s="1"/>
  <c r="A11" s="1"/>
  <c r="B11" s="1"/>
  <c r="C11" s="1"/>
  <c r="D11" s="1"/>
  <c r="E11" s="1"/>
  <c r="F11" s="1"/>
  <c r="G11" s="1"/>
  <c r="A12" s="1"/>
  <c r="B12" s="1"/>
  <c r="C12" s="1"/>
  <c r="D12" s="1"/>
  <c r="E12" s="1"/>
  <c r="F12" s="1"/>
  <c r="G12" s="1"/>
  <c r="A13" s="1"/>
  <c r="B13" s="1"/>
  <c r="C13" s="1"/>
  <c r="D13" s="1"/>
  <c r="E13" s="1"/>
  <c r="F13" s="1"/>
  <c r="G13" s="1"/>
  <c r="A15"/>
  <c r="B23" i="4"/>
  <c r="W4" i="1"/>
  <c r="Q6"/>
  <c r="Q8"/>
  <c r="R8" s="1"/>
  <c r="S8" s="1"/>
  <c r="T8" s="1"/>
  <c r="U8" s="1"/>
  <c r="V8" s="1"/>
  <c r="W8" s="1"/>
  <c r="Q9" s="1"/>
  <c r="R9" s="1"/>
  <c r="S9" s="1"/>
  <c r="T9" s="1"/>
  <c r="U9" s="1"/>
  <c r="V9" s="1"/>
  <c r="W9" s="1"/>
  <c r="Q10" s="1"/>
  <c r="R10" s="1"/>
  <c r="S10" s="1"/>
  <c r="T10" s="1"/>
  <c r="U10" s="1"/>
  <c r="V10" s="1"/>
  <c r="W10" s="1"/>
  <c r="Q11" s="1"/>
  <c r="R11" s="1"/>
  <c r="S11" s="1"/>
  <c r="T11" s="1"/>
  <c r="U11" s="1"/>
  <c r="V11" s="1"/>
  <c r="W11" s="1"/>
  <c r="Q12" s="1"/>
  <c r="R12" s="1"/>
  <c r="S12" s="1"/>
  <c r="T12" s="1"/>
  <c r="U12" s="1"/>
  <c r="V12" s="1"/>
  <c r="W12" s="1"/>
  <c r="Q13" s="1"/>
  <c r="R13" s="1"/>
  <c r="S13" s="1"/>
  <c r="T13" s="1"/>
  <c r="U13" s="1"/>
  <c r="V13" s="1"/>
  <c r="W13" s="1"/>
  <c r="I24"/>
  <c r="I26" s="1"/>
  <c r="J26" s="1"/>
  <c r="K26" s="1"/>
  <c r="L26" s="1"/>
  <c r="M26" s="1"/>
  <c r="N26" s="1"/>
  <c r="O26" s="1"/>
  <c r="I27" s="1"/>
  <c r="J27" s="1"/>
  <c r="K27" s="1"/>
  <c r="L27" s="1"/>
  <c r="M27" s="1"/>
  <c r="N27" s="1"/>
  <c r="O27" s="1"/>
  <c r="I28" s="1"/>
  <c r="J28" s="1"/>
  <c r="K28" s="1"/>
  <c r="L28" s="1"/>
  <c r="M28" s="1"/>
  <c r="N28" s="1"/>
  <c r="O28" s="1"/>
  <c r="I29" s="1"/>
  <c r="J29" s="1"/>
  <c r="K29" s="1"/>
  <c r="L29" s="1"/>
  <c r="M29" s="1"/>
  <c r="N29" s="1"/>
  <c r="O29" s="1"/>
  <c r="I30" s="1"/>
  <c r="J30" s="1"/>
  <c r="K30" s="1"/>
  <c r="L30" s="1"/>
  <c r="M30" s="1"/>
  <c r="N30" s="1"/>
  <c r="O30" s="1"/>
  <c r="I31" s="1"/>
  <c r="J31" s="1"/>
  <c r="K31" s="1"/>
  <c r="L31" s="1"/>
  <c r="M31" s="1"/>
  <c r="N31" s="1"/>
  <c r="O31" s="1"/>
  <c r="Q33"/>
  <c r="Q35" s="1"/>
  <c r="R35" s="1"/>
  <c r="S35" s="1"/>
  <c r="T35" s="1"/>
  <c r="U35" s="1"/>
  <c r="V35" s="1"/>
  <c r="W35" s="1"/>
  <c r="Q36" s="1"/>
  <c r="R36" s="1"/>
  <c r="S36" s="1"/>
  <c r="T36" s="1"/>
  <c r="U36" s="1"/>
  <c r="V36" s="1"/>
  <c r="W36" s="1"/>
  <c r="Q37" s="1"/>
  <c r="R37" s="1"/>
  <c r="S37" s="1"/>
  <c r="T37" s="1"/>
  <c r="U37" s="1"/>
  <c r="V37" s="1"/>
  <c r="W37" s="1"/>
  <c r="Q38" s="1"/>
  <c r="R38" s="1"/>
  <c r="S38" s="1"/>
  <c r="T38" s="1"/>
  <c r="U38" s="1"/>
  <c r="V38" s="1"/>
  <c r="W38" s="1"/>
  <c r="Q39" s="1"/>
  <c r="R39" s="1"/>
  <c r="S39" s="1"/>
  <c r="T39" s="1"/>
  <c r="U39" s="1"/>
  <c r="V39" s="1"/>
  <c r="W39" s="1"/>
  <c r="Q40" s="1"/>
  <c r="R40" s="1"/>
  <c r="S40" s="1"/>
  <c r="T40" s="1"/>
  <c r="U40" s="1"/>
  <c r="V40" s="1"/>
  <c r="W40" s="1"/>
  <c r="B34" i="4"/>
  <c r="Q15" i="1"/>
  <c r="Q17" s="1"/>
  <c r="R17" s="1"/>
  <c r="S17" s="1"/>
  <c r="T17" s="1"/>
  <c r="U17" s="1"/>
  <c r="V17" s="1"/>
  <c r="W17" s="1"/>
  <c r="Q18" s="1"/>
  <c r="R18" s="1"/>
  <c r="S18" s="1"/>
  <c r="T18" s="1"/>
  <c r="U18" s="1"/>
  <c r="V18" s="1"/>
  <c r="W18" s="1"/>
  <c r="Q19" s="1"/>
  <c r="R19" s="1"/>
  <c r="S19" s="1"/>
  <c r="T19" s="1"/>
  <c r="U19" s="1"/>
  <c r="V19" s="1"/>
  <c r="W19" s="1"/>
  <c r="Q20" s="1"/>
  <c r="R20" s="1"/>
  <c r="S20" s="1"/>
  <c r="T20" s="1"/>
  <c r="U20" s="1"/>
  <c r="V20" s="1"/>
  <c r="W20" s="1"/>
  <c r="Q21" s="1"/>
  <c r="R21" s="1"/>
  <c r="S21" s="1"/>
  <c r="T21" s="1"/>
  <c r="U21" s="1"/>
  <c r="V21" s="1"/>
  <c r="W21" s="1"/>
  <c r="Q22" s="1"/>
  <c r="R22" s="1"/>
  <c r="S22" s="1"/>
  <c r="T22" s="1"/>
  <c r="U22" s="1"/>
  <c r="V22" s="1"/>
  <c r="W22" s="1"/>
  <c r="A33"/>
  <c r="B6" i="4"/>
  <c r="B9" s="1"/>
  <c r="I6" i="1"/>
  <c r="I8" s="1"/>
  <c r="J8" s="1"/>
  <c r="K8" s="1"/>
  <c r="L8" s="1"/>
  <c r="M8" s="1"/>
  <c r="N8" s="1"/>
  <c r="O8" s="1"/>
  <c r="I9" s="1"/>
  <c r="J9" s="1"/>
  <c r="K9" s="1"/>
  <c r="L9" s="1"/>
  <c r="M9" s="1"/>
  <c r="N9" s="1"/>
  <c r="O9" s="1"/>
  <c r="I10" s="1"/>
  <c r="J10" s="1"/>
  <c r="K10" s="1"/>
  <c r="L10" s="1"/>
  <c r="M10" s="1"/>
  <c r="N10" s="1"/>
  <c r="O10" s="1"/>
  <c r="I11" s="1"/>
  <c r="J11" s="1"/>
  <c r="K11" s="1"/>
  <c r="L11" s="1"/>
  <c r="M11" s="1"/>
  <c r="N11" s="1"/>
  <c r="O11" s="1"/>
  <c r="I12" s="1"/>
  <c r="J12" s="1"/>
  <c r="K12" s="1"/>
  <c r="L12" s="1"/>
  <c r="M12" s="1"/>
  <c r="N12" s="1"/>
  <c r="O12" s="1"/>
  <c r="I13" s="1"/>
  <c r="J13" s="1"/>
  <c r="K13" s="1"/>
  <c r="L13" s="1"/>
  <c r="M13" s="1"/>
  <c r="N13" s="1"/>
  <c r="O13" s="1"/>
  <c r="I15"/>
  <c r="I17"/>
  <c r="J17" s="1"/>
  <c r="K17" s="1"/>
  <c r="L17" s="1"/>
  <c r="M17" s="1"/>
  <c r="N17" s="1"/>
  <c r="O17" s="1"/>
  <c r="I18" s="1"/>
  <c r="J18" s="1"/>
  <c r="K18" s="1"/>
  <c r="L18" s="1"/>
  <c r="M18" s="1"/>
  <c r="N18" s="1"/>
  <c r="O18" s="1"/>
  <c r="I19" s="1"/>
  <c r="J19" s="1"/>
  <c r="K19" s="1"/>
  <c r="L19" s="1"/>
  <c r="M19" s="1"/>
  <c r="N19" s="1"/>
  <c r="O19" s="1"/>
  <c r="I20" s="1"/>
  <c r="J20" s="1"/>
  <c r="K20" s="1"/>
  <c r="L20" s="1"/>
  <c r="M20" s="1"/>
  <c r="N20" s="1"/>
  <c r="O20" s="1"/>
  <c r="I21" s="1"/>
  <c r="J21" s="1"/>
  <c r="K21" s="1"/>
  <c r="L21" s="1"/>
  <c r="M21" s="1"/>
  <c r="N21" s="1"/>
  <c r="O21" s="1"/>
  <c r="I22" s="1"/>
  <c r="J22" s="1"/>
  <c r="K22" s="1"/>
  <c r="L22" s="1"/>
  <c r="M22" s="1"/>
  <c r="N22" s="1"/>
  <c r="O22" s="1"/>
  <c r="A24"/>
  <c r="A26" s="1"/>
  <c r="B26" s="1"/>
  <c r="C26" s="1"/>
  <c r="D26" s="1"/>
  <c r="E26" s="1"/>
  <c r="F26" s="1"/>
  <c r="G26" s="1"/>
  <c r="A27" s="1"/>
  <c r="B27" s="1"/>
  <c r="C27" s="1"/>
  <c r="D27" s="1"/>
  <c r="E27" s="1"/>
  <c r="F27" s="1"/>
  <c r="G27" s="1"/>
  <c r="A28" s="1"/>
  <c r="B28" s="1"/>
  <c r="C28" s="1"/>
  <c r="D28" s="1"/>
  <c r="E28" s="1"/>
  <c r="F28" s="1"/>
  <c r="G28" s="1"/>
  <c r="A29" s="1"/>
  <c r="B29" s="1"/>
  <c r="C29" s="1"/>
  <c r="D29" s="1"/>
  <c r="E29" s="1"/>
  <c r="F29" s="1"/>
  <c r="G29" s="1"/>
  <c r="A30" s="1"/>
  <c r="B30" s="1"/>
  <c r="C30" s="1"/>
  <c r="D30" s="1"/>
  <c r="E30" s="1"/>
  <c r="F30" s="1"/>
  <c r="G30" s="1"/>
  <c r="A31" s="1"/>
  <c r="B31" s="1"/>
  <c r="C31" s="1"/>
  <c r="D31" s="1"/>
  <c r="E31" s="1"/>
  <c r="F31" s="1"/>
  <c r="G31" s="1"/>
  <c r="I35"/>
  <c r="J35"/>
  <c r="K35" s="1"/>
  <c r="L35" s="1"/>
  <c r="M35" s="1"/>
  <c r="N35" s="1"/>
  <c r="O35" s="1"/>
  <c r="I36" s="1"/>
  <c r="J36" s="1"/>
  <c r="K36" s="1"/>
  <c r="L36" s="1"/>
  <c r="M36" s="1"/>
  <c r="N36" s="1"/>
  <c r="O36" s="1"/>
  <c r="I37" s="1"/>
  <c r="J37" s="1"/>
  <c r="K37" s="1"/>
  <c r="L37" s="1"/>
  <c r="M37" s="1"/>
  <c r="N37" s="1"/>
  <c r="O37" s="1"/>
  <c r="I38" s="1"/>
  <c r="J38" s="1"/>
  <c r="K38" s="1"/>
  <c r="L38" s="1"/>
  <c r="M38" s="1"/>
  <c r="N38" s="1"/>
  <c r="O38" s="1"/>
  <c r="I39" s="1"/>
  <c r="J39" s="1"/>
  <c r="K39" s="1"/>
  <c r="L39" s="1"/>
  <c r="M39" s="1"/>
  <c r="N39" s="1"/>
  <c r="O39" s="1"/>
  <c r="I40" s="1"/>
  <c r="J40" s="1"/>
  <c r="K40" s="1"/>
  <c r="L40" s="1"/>
  <c r="M40" s="1"/>
  <c r="N40" s="1"/>
  <c r="O40" s="1"/>
  <c r="A35"/>
  <c r="B35"/>
  <c r="C35" s="1"/>
  <c r="D35" s="1"/>
  <c r="E35" s="1"/>
  <c r="F35" s="1"/>
  <c r="G35" s="1"/>
  <c r="A36" s="1"/>
  <c r="B36" s="1"/>
  <c r="C36" s="1"/>
  <c r="D36" s="1"/>
  <c r="E36" s="1"/>
  <c r="F36" s="1"/>
  <c r="G36" s="1"/>
  <c r="A37" s="1"/>
  <c r="B37" s="1"/>
  <c r="C37" s="1"/>
  <c r="D37" s="1"/>
  <c r="E37" s="1"/>
  <c r="F37" s="1"/>
  <c r="G37" s="1"/>
  <c r="A38" s="1"/>
  <c r="B38" s="1"/>
  <c r="C38" s="1"/>
  <c r="D38" s="1"/>
  <c r="E38" s="1"/>
  <c r="F38" s="1"/>
  <c r="G38" s="1"/>
  <c r="A39" s="1"/>
  <c r="B39" s="1"/>
  <c r="C39" s="1"/>
  <c r="D39" s="1"/>
  <c r="E39" s="1"/>
  <c r="F39" s="1"/>
  <c r="G39" s="1"/>
  <c r="A40" s="1"/>
  <c r="B40" s="1"/>
  <c r="C40" s="1"/>
  <c r="D40" s="1"/>
  <c r="E40" s="1"/>
  <c r="F40" s="1"/>
  <c r="G40" s="1"/>
  <c r="A17"/>
  <c r="B17" s="1"/>
  <c r="C17" s="1"/>
  <c r="D17" s="1"/>
  <c r="E17" s="1"/>
  <c r="F17" s="1"/>
  <c r="G17" s="1"/>
  <c r="A18" s="1"/>
  <c r="B18" s="1"/>
  <c r="C18" s="1"/>
  <c r="D18" s="1"/>
  <c r="E18" s="1"/>
  <c r="F18" s="1"/>
  <c r="G18" s="1"/>
  <c r="A19" s="1"/>
  <c r="B19" s="1"/>
  <c r="C19" s="1"/>
  <c r="D19" s="1"/>
  <c r="E19" s="1"/>
  <c r="F19" s="1"/>
  <c r="G19" s="1"/>
  <c r="A20" s="1"/>
  <c r="B20" s="1"/>
  <c r="C20" s="1"/>
  <c r="D20" s="1"/>
  <c r="E20" s="1"/>
  <c r="F20" s="1"/>
  <c r="G20" s="1"/>
  <c r="A21" s="1"/>
  <c r="B21" s="1"/>
  <c r="C21" s="1"/>
  <c r="D21" s="1"/>
  <c r="E21" s="1"/>
  <c r="F21" s="1"/>
  <c r="G21" s="1"/>
  <c r="A22" s="1"/>
  <c r="B22" s="1"/>
  <c r="C22" s="1"/>
  <c r="D22" s="1"/>
  <c r="E22" s="1"/>
  <c r="F22" s="1"/>
  <c r="G22" s="1"/>
  <c r="B18" i="4"/>
  <c r="J25" i="1"/>
  <c r="R25"/>
  <c r="R34"/>
  <c r="M25"/>
  <c r="U25"/>
  <c r="M34"/>
  <c r="U34"/>
  <c r="K16"/>
  <c r="S16"/>
  <c r="B19" i="4"/>
  <c r="G34" i="1"/>
  <c r="O34"/>
  <c r="W34"/>
  <c r="O25"/>
  <c r="W25"/>
  <c r="J16"/>
  <c r="R16"/>
  <c r="M16"/>
  <c r="U16"/>
  <c r="N16"/>
  <c r="V16"/>
  <c r="O16"/>
  <c r="W16"/>
  <c r="A34"/>
  <c r="I34"/>
  <c r="Q34"/>
  <c r="I25"/>
  <c r="Q25"/>
  <c r="C34"/>
  <c r="K34"/>
  <c r="S34"/>
  <c r="K25"/>
  <c r="S25"/>
  <c r="N25"/>
  <c r="V25"/>
  <c r="D25"/>
  <c r="D34"/>
  <c r="L34"/>
  <c r="T34"/>
  <c r="L16"/>
  <c r="T16"/>
  <c r="L25"/>
  <c r="T25"/>
  <c r="B17" i="4"/>
  <c r="B5" l="1"/>
</calcChain>
</file>

<file path=xl/comments1.xml><?xml version="1.0" encoding="utf-8"?>
<comments xmlns="http://schemas.openxmlformats.org/spreadsheetml/2006/main">
  <authors>
    <author>McDonald's Brasil</author>
  </authors>
  <commentList>
    <comment ref="C2" authorId="0">
      <text>
        <r>
          <rPr>
            <b/>
            <sz val="8"/>
            <color indexed="81"/>
            <rFont val="Tahoma"/>
            <family val="2"/>
          </rPr>
          <t>Ano do Calendário:</t>
        </r>
        <r>
          <rPr>
            <sz val="8"/>
            <color indexed="81"/>
            <rFont val="Tahoma"/>
            <family val="2"/>
          </rPr>
          <t xml:space="preserve">
Digite aqui o ano de interesse (4 dígitos) ou utilize o controle ao lado.</t>
        </r>
      </text>
    </comment>
  </commentList>
</comments>
</file>

<file path=xl/comments2.xml><?xml version="1.0" encoding="utf-8"?>
<comments xmlns="http://schemas.openxmlformats.org/spreadsheetml/2006/main">
  <authors>
    <author>Fernando de Carvalho Navarro</author>
  </authors>
  <commentList>
    <comment ref="A6" authorId="0">
      <text>
        <r>
          <rPr>
            <b/>
            <sz val="8"/>
            <color indexed="81"/>
            <rFont val="Tahoma"/>
            <family val="2"/>
          </rPr>
          <t>Curiosidade:</t>
        </r>
        <r>
          <rPr>
            <sz val="8"/>
            <color indexed="81"/>
            <rFont val="Tahoma"/>
            <family val="2"/>
          </rPr>
          <t xml:space="preserve">
Todos os feriados eclesiásticos são calculados em função da Páscoa e esta é calculada em função da Lua Cheia.
A PÁSCOA ocorre no primeiro domingo após a primeira lua cheia que se verificar a partir de 21 de março (início da Primavera). A SEXTA-FEIRA DA PAIXÃO é a que antecede o DOMINGO DE PÁSCOA. A terça-feira de CARNAVAL ocorre 47 dias antes da Páscoa e a quinta-feira do CORPUS CHRISTI ocorre 60 dias após a Páscoa. DOMINGO DE RAMOS é o que antecede o domingo da Páscoa, a QUARESMA são os 40 dias entre o Carnaval e o DOMINGO DE RAMOS, a quinta-feira da ASCENSÃO ocorre 39 dias após a Páscoa e o domingo de PENTECOSTES vem 10 dias depois da Ascensão.</t>
        </r>
      </text>
    </comment>
  </commentList>
</comments>
</file>

<file path=xl/sharedStrings.xml><?xml version="1.0" encoding="utf-8"?>
<sst xmlns="http://schemas.openxmlformats.org/spreadsheetml/2006/main" count="347" uniqueCount="138">
  <si>
    <t>S</t>
  </si>
  <si>
    <t>T</t>
  </si>
  <si>
    <t>Q</t>
  </si>
  <si>
    <t>D</t>
  </si>
  <si>
    <t>Calendário</t>
  </si>
  <si>
    <t>Feriados Nacionais</t>
  </si>
  <si>
    <t>Data</t>
  </si>
  <si>
    <t>Ocorrência</t>
  </si>
  <si>
    <t>Tipo</t>
  </si>
  <si>
    <t>Fixo</t>
  </si>
  <si>
    <t>Móvel</t>
  </si>
  <si>
    <t>Dia 1 de Janeiro</t>
  </si>
  <si>
    <t>47 dias antes da Páscoa</t>
  </si>
  <si>
    <t>2 dias antes da Páscoa</t>
  </si>
  <si>
    <t>Depende das fases da Lua</t>
  </si>
  <si>
    <t>Dia 21 de Abril</t>
  </si>
  <si>
    <t>Dia 1 de Maio</t>
  </si>
  <si>
    <t>60 dias após a Páscoa</t>
  </si>
  <si>
    <t>Dia 7 de Setembro</t>
  </si>
  <si>
    <t>Dia 12 de Outubro</t>
  </si>
  <si>
    <t>Dia 2 de Novembro</t>
  </si>
  <si>
    <t>Dia 15 de Novembro</t>
  </si>
  <si>
    <t>Dia 25 de Dezembro</t>
  </si>
  <si>
    <t>Martin Luther King Day</t>
  </si>
  <si>
    <t>President's Day</t>
  </si>
  <si>
    <t>Memorial Day</t>
  </si>
  <si>
    <t>Independence Day</t>
  </si>
  <si>
    <t>Labor Day</t>
  </si>
  <si>
    <t>Veteran's Day</t>
  </si>
  <si>
    <t>Thanksgiving</t>
  </si>
  <si>
    <t>Confraternização Universal</t>
  </si>
  <si>
    <t>Carnaval (Ponto Facultativo)</t>
  </si>
  <si>
    <t>Paixão de Cristo</t>
  </si>
  <si>
    <t>Páscoa</t>
  </si>
  <si>
    <t>Tiradentes</t>
  </si>
  <si>
    <t>Dia do Trabalho</t>
  </si>
  <si>
    <t>Corpus Christi</t>
  </si>
  <si>
    <t>Independência do Brasil</t>
  </si>
  <si>
    <t>Nossa Senhora da Aparecida</t>
  </si>
  <si>
    <t>Finados</t>
  </si>
  <si>
    <t>Proclamação da República</t>
  </si>
  <si>
    <t>Natal</t>
  </si>
  <si>
    <t>Feriados nos EUA</t>
  </si>
  <si>
    <t>3ª segunda-feira de Janeiro</t>
  </si>
  <si>
    <t>3ª segunda-feira de Fevereiro</t>
  </si>
  <si>
    <t>Última segunda-feira de Maio</t>
  </si>
  <si>
    <t>Columbus Day</t>
  </si>
  <si>
    <t>4º dia de Julho</t>
  </si>
  <si>
    <t>11º dia de Novembro</t>
  </si>
  <si>
    <t>4ª quinta-feira de Novembro</t>
  </si>
  <si>
    <t>2ª segunda-feira de Outubro</t>
  </si>
  <si>
    <t>1ª segunda-feira de Setembro</t>
  </si>
  <si>
    <t>Datas Comemorativas</t>
  </si>
  <si>
    <t>2º domingo de Maio</t>
  </si>
  <si>
    <t>Dia das Mães</t>
  </si>
  <si>
    <t>Domingo de Ramos</t>
  </si>
  <si>
    <t>Domingo anterior à Páscoa</t>
  </si>
  <si>
    <t>Dia das Crianças</t>
  </si>
  <si>
    <t>Dia dos Pais</t>
  </si>
  <si>
    <t>Dia dos Namorados</t>
  </si>
  <si>
    <t>Dia 12 de Junho</t>
  </si>
  <si>
    <t>Dia da Secretária</t>
  </si>
  <si>
    <t>Sábado de Aleluia</t>
  </si>
  <si>
    <t>Sábado anterior à Páscoa</t>
  </si>
  <si>
    <t>2º domingo de Agosto</t>
  </si>
  <si>
    <t>Dia 30 de Setembro</t>
  </si>
  <si>
    <t>Feriados Nacionais:</t>
  </si>
  <si>
    <t>Datas Comemorativas:</t>
  </si>
  <si>
    <t>Feriados nos EUA:</t>
  </si>
  <si>
    <t>Ano:</t>
  </si>
  <si>
    <t>2018</t>
  </si>
  <si>
    <t>Recesso e Feriado</t>
  </si>
  <si>
    <t>Sábado Letivo</t>
  </si>
  <si>
    <t>24/31</t>
  </si>
  <si>
    <t>23/30</t>
  </si>
  <si>
    <t>15 - Assunção de Nossa Senhora</t>
  </si>
  <si>
    <t>7 - Independência do Brasil</t>
  </si>
  <si>
    <t>12 - Dia de Nossa Senhora Aparecida</t>
  </si>
  <si>
    <t>2 - Finados</t>
  </si>
  <si>
    <t>15 - Proclamação da República</t>
  </si>
  <si>
    <t>25 - Natal</t>
  </si>
  <si>
    <t>1 - Confraternização Universal</t>
  </si>
  <si>
    <t>28 - Dia do Servidor Público</t>
  </si>
  <si>
    <t>25 - Carnaval</t>
  </si>
  <si>
    <t>24, 26, 27 e 28 - Recessos</t>
  </si>
  <si>
    <t>Calendário Acadêmico 2020 - IFMG Campus Arcos</t>
  </si>
  <si>
    <t>3 - Início do ano escolar</t>
  </si>
  <si>
    <t>18- Suspensão dos calendários acadêmicos dos cursos presenciais ofertados pelo Campus Arcos em virtude da pandemia causada pelo COVID-19.</t>
  </si>
  <si>
    <t>27- Retomada dos calendários acadêmicos dos cursos presenciais ofertados pelo Campus Arcos, com atividades remotas, conforme IN 05/2020 PROEN/PROEX/PRPPG.</t>
  </si>
  <si>
    <t>* Documento aprovado em reunião do Conselho Acadêmico do IFMG Campus Avançado Arcos ocorrida em xx de yyyy de 2020.</t>
  </si>
  <si>
    <t>MARÇO/2020 - 12 dias letivos</t>
  </si>
  <si>
    <t>JANEIRO/2020 - 0 dia letivo</t>
  </si>
  <si>
    <t>ABRIL/2020 - 0 dia letivo</t>
  </si>
  <si>
    <t>MAIO/2020 - 0 dia letivo</t>
  </si>
  <si>
    <t>JUNHO/2020 - 0 dia letivo</t>
  </si>
  <si>
    <t>JULHO/2020 - 5 dias letivos</t>
  </si>
  <si>
    <t>AGOSTO/2020 - 25 dias letivos</t>
  </si>
  <si>
    <t>SETEMBRO/2020 - 25 dias letivos</t>
  </si>
  <si>
    <t>16 - Carnaval</t>
  </si>
  <si>
    <t>13, 15 e 17 - Recessos</t>
  </si>
  <si>
    <t>DEZEMBRO/2020 - 17 dias letivos</t>
  </si>
  <si>
    <t>ENG MEC</t>
  </si>
  <si>
    <t>FEVEREIRO/2020 - 15 dias letivos</t>
  </si>
  <si>
    <t>27/jul a 1º/ago - Ambientação nas salas virtuais no Moodle</t>
  </si>
  <si>
    <t>28 a 30 - Período para requerimento de Aproveitamento de Estudos (AE) e Aproveitamento de Conhecimentos e Experiências Anteriores (ACEA) (veteranos)</t>
  </si>
  <si>
    <t>5- Prova de ACEA</t>
  </si>
  <si>
    <t>1º a 10 - Processo de Renovação de Matrícula</t>
  </si>
  <si>
    <t>8- Divulgação dos resultados do AE e ACEA</t>
  </si>
  <si>
    <t>30- Prazo final para entrega de versão atualizada do PPC do curso.</t>
  </si>
  <si>
    <t>2020-1</t>
  </si>
  <si>
    <t>15 dias sem aulas (fev)</t>
  </si>
  <si>
    <t>12 dias com aula (mar)</t>
  </si>
  <si>
    <t>ERE</t>
  </si>
  <si>
    <t>5 dias ambientação (jul)</t>
  </si>
  <si>
    <t>21/dez a 2/jan - Recesso escolar</t>
  </si>
  <si>
    <t>40/480</t>
  </si>
  <si>
    <t>OUTUBRO/2020 - 20 dias letivos</t>
  </si>
  <si>
    <t>70 dias com aula</t>
  </si>
  <si>
    <t>2020-1: 102 dias letivos (pós-pandemia, 480 h)
2020-2: 72 dias letivos (480 horas)</t>
  </si>
  <si>
    <t>24- Finalização do semestre 2020-1</t>
  </si>
  <si>
    <t xml:space="preserve">26, 27 e 29 - Exames Finais </t>
  </si>
  <si>
    <t>30 - Entrega do resultado ao SRCA</t>
  </si>
  <si>
    <t>31/out a 14/nov - Recesso escolar</t>
  </si>
  <si>
    <t>3 a 5 - Apuração dos resultados finais (SRCA)</t>
  </si>
  <si>
    <t>6 a 9 - Sugestão de matrícula (veteranos)</t>
  </si>
  <si>
    <t>10 - Resultado da sugestão de matrícula (veteranos)</t>
  </si>
  <si>
    <t>11 e 12 - Ajuste de matrícula (veteranos)</t>
  </si>
  <si>
    <t>13 - Resultado final após o ajuste de matrícula (veteranos)</t>
  </si>
  <si>
    <t>16 - Início do semestre 2020-2</t>
  </si>
  <si>
    <t>NOVEMBRO/2020 - 13 dias letivos</t>
  </si>
  <si>
    <t xml:space="preserve">8 a 11 - Exames Finais </t>
  </si>
  <si>
    <t>12 - Entrega do resultado ao SRCA</t>
  </si>
  <si>
    <t>13 a 27 - Recesso escolar</t>
  </si>
  <si>
    <t>29 - Início do semestre 2021-1</t>
  </si>
  <si>
    <t>6 - Finalização do semestre 2020-2</t>
  </si>
  <si>
    <t>FEVEREIRO/2021 - 20 dias letivos</t>
  </si>
  <si>
    <t>JANEIRO/2021 - 15 dias letivos</t>
  </si>
  <si>
    <t>MARÇO/ 2021 - 6 dias letivos</t>
  </si>
</sst>
</file>

<file path=xl/styles.xml><?xml version="1.0" encoding="utf-8"?>
<styleSheet xmlns="http://schemas.openxmlformats.org/spreadsheetml/2006/main">
  <numFmts count="3">
    <numFmt numFmtId="164" formatCode="mmmm"/>
    <numFmt numFmtId="165" formatCode="dddd\,\ dd/mm/yyyy"/>
    <numFmt numFmtId="166" formatCode="d;;;"/>
  </numFmts>
  <fonts count="30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16"/>
      <color indexed="48"/>
      <name val="Tahoma"/>
      <family val="2"/>
    </font>
    <font>
      <sz val="8"/>
      <name val="Tahoma"/>
      <family val="2"/>
    </font>
    <font>
      <b/>
      <sz val="16"/>
      <color indexed="12"/>
      <name val="Tahoma"/>
      <family val="2"/>
    </font>
    <font>
      <b/>
      <sz val="12"/>
      <color indexed="9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Tahoma"/>
      <family val="2"/>
    </font>
    <font>
      <b/>
      <sz val="8"/>
      <name val="Tahoma"/>
      <family val="2"/>
    </font>
    <font>
      <b/>
      <sz val="16"/>
      <name val="Tahoma"/>
      <family val="2"/>
    </font>
    <font>
      <sz val="16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Tahoma"/>
      <family val="2"/>
    </font>
    <font>
      <b/>
      <sz val="18"/>
      <name val="Tahoma"/>
      <family val="2"/>
    </font>
    <font>
      <sz val="18"/>
      <name val="Arial"/>
      <family val="2"/>
    </font>
    <font>
      <sz val="8"/>
      <name val="Arial"/>
      <family val="2"/>
    </font>
    <font>
      <sz val="5"/>
      <name val="Tahoma"/>
      <family val="2"/>
    </font>
    <font>
      <sz val="5"/>
      <name val="Arial"/>
      <family val="2"/>
    </font>
    <font>
      <sz val="3"/>
      <name val="Tahoma"/>
      <family val="2"/>
    </font>
    <font>
      <sz val="3"/>
      <name val="Arial"/>
      <family val="2"/>
    </font>
    <font>
      <b/>
      <sz val="14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9"/>
      <color rgb="FFFF0000"/>
      <name val="Arial"/>
      <family val="2"/>
    </font>
    <font>
      <sz val="10"/>
      <color theme="0"/>
      <name val="Tahoma"/>
      <family val="2"/>
    </font>
    <font>
      <sz val="8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lightVertical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lightVertical">
        <bgColor rgb="FFFFC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hair">
        <color indexed="19"/>
      </right>
      <top style="hair">
        <color indexed="19"/>
      </top>
      <bottom style="hair">
        <color indexed="19"/>
      </bottom>
      <diagonal/>
    </border>
    <border>
      <left style="medium">
        <color indexed="19"/>
      </left>
      <right style="hair">
        <color indexed="19"/>
      </right>
      <top style="hair">
        <color indexed="19"/>
      </top>
      <bottom style="medium">
        <color indexed="19"/>
      </bottom>
      <diagonal/>
    </border>
    <border>
      <left style="medium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 style="medium">
        <color indexed="21"/>
      </left>
      <right style="hair">
        <color indexed="21"/>
      </right>
      <top style="hair">
        <color indexed="21"/>
      </top>
      <bottom style="medium">
        <color indexed="21"/>
      </bottom>
      <diagonal/>
    </border>
    <border>
      <left style="medium">
        <color indexed="21"/>
      </left>
      <right style="hair">
        <color indexed="21"/>
      </right>
      <top style="hair">
        <color indexed="21"/>
      </top>
      <bottom/>
      <diagonal/>
    </border>
    <border>
      <left style="medium">
        <color indexed="53"/>
      </left>
      <right style="hair">
        <color indexed="53"/>
      </right>
      <top style="hair">
        <color indexed="53"/>
      </top>
      <bottom style="hair">
        <color indexed="53"/>
      </bottom>
      <diagonal/>
    </border>
    <border>
      <left style="medium">
        <color indexed="53"/>
      </left>
      <right style="hair">
        <color indexed="53"/>
      </right>
      <top style="hair">
        <color indexed="53"/>
      </top>
      <bottom style="medium">
        <color indexed="53"/>
      </bottom>
      <diagonal/>
    </border>
    <border>
      <left style="medium">
        <color indexed="19"/>
      </left>
      <right style="hair">
        <color indexed="19"/>
      </right>
      <top style="medium">
        <color indexed="19"/>
      </top>
      <bottom style="hair">
        <color indexed="19"/>
      </bottom>
      <diagonal/>
    </border>
    <border>
      <left style="hair">
        <color indexed="19"/>
      </left>
      <right style="hair">
        <color indexed="19"/>
      </right>
      <top style="medium">
        <color indexed="19"/>
      </top>
      <bottom style="hair">
        <color indexed="19"/>
      </bottom>
      <diagonal/>
    </border>
    <border>
      <left style="hair">
        <color indexed="19"/>
      </left>
      <right/>
      <top style="medium">
        <color indexed="19"/>
      </top>
      <bottom style="hair">
        <color indexed="19"/>
      </bottom>
      <diagonal/>
    </border>
    <border>
      <left style="hair">
        <color indexed="19"/>
      </left>
      <right style="medium">
        <color indexed="19"/>
      </right>
      <top style="medium">
        <color indexed="19"/>
      </top>
      <bottom style="hair">
        <color indexed="19"/>
      </bottom>
      <diagonal/>
    </border>
    <border>
      <left style="hair">
        <color indexed="19"/>
      </left>
      <right style="hair">
        <color indexed="19"/>
      </right>
      <top style="hair">
        <color indexed="19"/>
      </top>
      <bottom style="hair">
        <color indexed="19"/>
      </bottom>
      <diagonal/>
    </border>
    <border>
      <left style="hair">
        <color indexed="19"/>
      </left>
      <right/>
      <top style="hair">
        <color indexed="19"/>
      </top>
      <bottom style="hair">
        <color indexed="19"/>
      </bottom>
      <diagonal/>
    </border>
    <border>
      <left style="hair">
        <color indexed="19"/>
      </left>
      <right style="hair">
        <color indexed="19"/>
      </right>
      <top style="hair">
        <color indexed="19"/>
      </top>
      <bottom style="medium">
        <color indexed="19"/>
      </bottom>
      <diagonal/>
    </border>
    <border>
      <left style="hair">
        <color indexed="19"/>
      </left>
      <right/>
      <top style="hair">
        <color indexed="19"/>
      </top>
      <bottom style="medium">
        <color indexed="19"/>
      </bottom>
      <diagonal/>
    </border>
    <border>
      <left style="medium">
        <color indexed="21"/>
      </left>
      <right style="hair">
        <color indexed="21"/>
      </right>
      <top style="medium">
        <color indexed="21"/>
      </top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medium">
        <color indexed="21"/>
      </top>
      <bottom style="hair">
        <color indexed="21"/>
      </bottom>
      <diagonal/>
    </border>
    <border>
      <left style="hair">
        <color indexed="21"/>
      </left>
      <right style="medium">
        <color indexed="21"/>
      </right>
      <top style="medium">
        <color indexed="21"/>
      </top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/>
      <diagonal/>
    </border>
    <border>
      <left style="hair">
        <color indexed="21"/>
      </left>
      <right style="hair">
        <color indexed="21"/>
      </right>
      <top style="hair">
        <color indexed="21"/>
      </top>
      <bottom style="medium">
        <color indexed="21"/>
      </bottom>
      <diagonal/>
    </border>
    <border>
      <left style="medium">
        <color indexed="53"/>
      </left>
      <right style="hair">
        <color indexed="53"/>
      </right>
      <top style="medium">
        <color indexed="53"/>
      </top>
      <bottom style="hair">
        <color indexed="53"/>
      </bottom>
      <diagonal/>
    </border>
    <border>
      <left style="hair">
        <color indexed="53"/>
      </left>
      <right style="hair">
        <color indexed="53"/>
      </right>
      <top style="medium">
        <color indexed="53"/>
      </top>
      <bottom style="hair">
        <color indexed="53"/>
      </bottom>
      <diagonal/>
    </border>
    <border>
      <left style="hair">
        <color indexed="53"/>
      </left>
      <right style="medium">
        <color indexed="53"/>
      </right>
      <top style="medium">
        <color indexed="53"/>
      </top>
      <bottom style="hair">
        <color indexed="53"/>
      </bottom>
      <diagonal/>
    </border>
    <border>
      <left style="hair">
        <color indexed="53"/>
      </left>
      <right style="hair">
        <color indexed="53"/>
      </right>
      <top style="hair">
        <color indexed="53"/>
      </top>
      <bottom style="hair">
        <color indexed="53"/>
      </bottom>
      <diagonal/>
    </border>
    <border>
      <left style="hair">
        <color indexed="53"/>
      </left>
      <right style="hair">
        <color indexed="53"/>
      </right>
      <top style="hair">
        <color indexed="53"/>
      </top>
      <bottom style="medium">
        <color indexed="53"/>
      </bottom>
      <diagonal/>
    </border>
    <border>
      <left style="hair">
        <color indexed="19"/>
      </left>
      <right style="medium">
        <color indexed="19"/>
      </right>
      <top style="hair">
        <color indexed="19"/>
      </top>
      <bottom style="hair">
        <color indexed="19"/>
      </bottom>
      <diagonal/>
    </border>
    <border>
      <left style="hair">
        <color indexed="19"/>
      </left>
      <right style="medium">
        <color indexed="19"/>
      </right>
      <top style="hair">
        <color indexed="19"/>
      </top>
      <bottom style="medium">
        <color indexed="19"/>
      </bottom>
      <diagonal/>
    </border>
    <border>
      <left style="hair">
        <color indexed="21"/>
      </left>
      <right style="medium">
        <color indexed="21"/>
      </right>
      <top style="hair">
        <color indexed="21"/>
      </top>
      <bottom style="hair">
        <color indexed="21"/>
      </bottom>
      <diagonal/>
    </border>
    <border>
      <left style="hair">
        <color indexed="21"/>
      </left>
      <right style="medium">
        <color indexed="21"/>
      </right>
      <top style="hair">
        <color indexed="21"/>
      </top>
      <bottom style="medium">
        <color indexed="21"/>
      </bottom>
      <diagonal/>
    </border>
    <border>
      <left style="hair">
        <color indexed="53"/>
      </left>
      <right style="medium">
        <color indexed="53"/>
      </right>
      <top style="hair">
        <color indexed="53"/>
      </top>
      <bottom style="hair">
        <color indexed="53"/>
      </bottom>
      <diagonal/>
    </border>
    <border>
      <left style="hair">
        <color indexed="53"/>
      </left>
      <right style="medium">
        <color indexed="53"/>
      </right>
      <top style="hair">
        <color indexed="53"/>
      </top>
      <bottom style="medium">
        <color indexed="53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23"/>
      </left>
      <right/>
      <top style="medium">
        <color indexed="23"/>
      </top>
      <bottom style="medium">
        <color indexed="9"/>
      </bottom>
      <diagonal/>
    </border>
    <border>
      <left/>
      <right/>
      <top style="medium">
        <color indexed="23"/>
      </top>
      <bottom style="medium">
        <color indexed="9"/>
      </bottom>
      <diagonal/>
    </border>
    <border>
      <left/>
      <right style="medium">
        <color indexed="9"/>
      </right>
      <top style="medium">
        <color indexed="23"/>
      </top>
      <bottom style="medium">
        <color indexed="9"/>
      </bottom>
      <diagonal/>
    </border>
    <border>
      <left/>
      <right style="medium">
        <color indexed="19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Continuous"/>
    </xf>
    <xf numFmtId="0" fontId="2" fillId="3" borderId="3" xfId="0" applyFont="1" applyFill="1" applyBorder="1" applyAlignment="1">
      <alignment horizontal="centerContinuous"/>
    </xf>
    <xf numFmtId="164" fontId="2" fillId="3" borderId="1" xfId="0" applyNumberFormat="1" applyFont="1" applyFill="1" applyBorder="1" applyAlignment="1">
      <alignment horizontal="centerContinuous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165" fontId="1" fillId="0" borderId="15" xfId="0" applyNumberFormat="1" applyFont="1" applyBorder="1"/>
    <xf numFmtId="165" fontId="1" fillId="0" borderId="16" xfId="0" applyNumberFormat="1" applyFont="1" applyBorder="1" applyAlignment="1">
      <alignment horizontal="center"/>
    </xf>
    <xf numFmtId="165" fontId="1" fillId="0" borderId="17" xfId="0" applyNumberFormat="1" applyFont="1" applyBorder="1"/>
    <xf numFmtId="165" fontId="1" fillId="0" borderId="18" xfId="0" applyNumberFormat="1" applyFont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165" fontId="1" fillId="0" borderId="22" xfId="0" applyNumberFormat="1" applyFont="1" applyBorder="1"/>
    <xf numFmtId="165" fontId="1" fillId="0" borderId="22" xfId="0" applyNumberFormat="1" applyFont="1" applyBorder="1" applyAlignment="1">
      <alignment horizontal="center"/>
    </xf>
    <xf numFmtId="165" fontId="1" fillId="0" borderId="23" xfId="0" applyNumberFormat="1" applyFont="1" applyBorder="1"/>
    <xf numFmtId="165" fontId="1" fillId="0" borderId="23" xfId="0" applyNumberFormat="1" applyFont="1" applyBorder="1" applyAlignment="1">
      <alignment horizontal="center"/>
    </xf>
    <xf numFmtId="165" fontId="1" fillId="0" borderId="24" xfId="0" applyNumberFormat="1" applyFont="1" applyBorder="1"/>
    <xf numFmtId="165" fontId="1" fillId="0" borderId="24" xfId="0" applyNumberFormat="1" applyFont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165" fontId="1" fillId="0" borderId="28" xfId="0" applyNumberFormat="1" applyFont="1" applyBorder="1"/>
    <xf numFmtId="165" fontId="1" fillId="0" borderId="28" xfId="0" applyNumberFormat="1" applyFont="1" applyBorder="1" applyAlignment="1">
      <alignment horizontal="center"/>
    </xf>
    <xf numFmtId="165" fontId="1" fillId="0" borderId="29" xfId="0" applyNumberFormat="1" applyFont="1" applyBorder="1"/>
    <xf numFmtId="165" fontId="1" fillId="0" borderId="29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1" fillId="2" borderId="0" xfId="0" applyFont="1" applyFill="1"/>
    <xf numFmtId="0" fontId="1" fillId="0" borderId="0" xfId="0" applyFont="1" applyAlignment="1">
      <alignment horizontal="right" vertical="center"/>
    </xf>
    <xf numFmtId="0" fontId="11" fillId="7" borderId="0" xfId="0" applyFont="1" applyFill="1"/>
    <xf numFmtId="0" fontId="1" fillId="7" borderId="0" xfId="0" applyFont="1" applyFill="1"/>
    <xf numFmtId="0" fontId="11" fillId="7" borderId="0" xfId="0" applyFont="1" applyFill="1" applyAlignment="1">
      <alignment horizontal="right"/>
    </xf>
    <xf numFmtId="0" fontId="12" fillId="2" borderId="0" xfId="0" applyFont="1" applyFill="1"/>
    <xf numFmtId="0" fontId="11" fillId="3" borderId="36" xfId="0" applyFont="1" applyFill="1" applyBorder="1" applyAlignment="1" applyProtection="1">
      <alignment horizontal="center" vertical="center"/>
      <protection locked="0"/>
    </xf>
    <xf numFmtId="0" fontId="10" fillId="3" borderId="36" xfId="0" applyFont="1" applyFill="1" applyBorder="1" applyAlignment="1" applyProtection="1">
      <alignment vertical="center"/>
      <protection locked="0"/>
    </xf>
    <xf numFmtId="0" fontId="10" fillId="0" borderId="37" xfId="0" applyFont="1" applyBorder="1" applyAlignment="1">
      <alignment horizontal="right" vertical="center"/>
    </xf>
    <xf numFmtId="166" fontId="1" fillId="7" borderId="38" xfId="0" applyNumberFormat="1" applyFont="1" applyFill="1" applyBorder="1" applyAlignment="1">
      <alignment horizontal="center" vertical="center"/>
    </xf>
    <xf numFmtId="166" fontId="1" fillId="0" borderId="38" xfId="0" applyNumberFormat="1" applyFont="1" applyBorder="1" applyAlignment="1">
      <alignment horizontal="center" vertical="center"/>
    </xf>
    <xf numFmtId="166" fontId="1" fillId="9" borderId="38" xfId="0" applyNumberFormat="1" applyFont="1" applyFill="1" applyBorder="1" applyAlignment="1">
      <alignment horizontal="center" vertical="center"/>
    </xf>
    <xf numFmtId="0" fontId="14" fillId="0" borderId="0" xfId="0" applyFont="1"/>
    <xf numFmtId="0" fontId="1" fillId="9" borderId="0" xfId="0" applyFont="1" applyFill="1"/>
    <xf numFmtId="166" fontId="1" fillId="7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165" fontId="1" fillId="0" borderId="0" xfId="0" applyNumberFormat="1" applyFont="1" applyBorder="1"/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6" fillId="4" borderId="38" xfId="0" applyFont="1" applyFill="1" applyBorder="1" applyAlignment="1">
      <alignment horizontal="center"/>
    </xf>
    <xf numFmtId="0" fontId="1" fillId="0" borderId="38" xfId="0" applyFont="1" applyBorder="1" applyAlignment="1">
      <alignment horizontal="left"/>
    </xf>
    <xf numFmtId="165" fontId="1" fillId="0" borderId="38" xfId="0" applyNumberFormat="1" applyFont="1" applyBorder="1"/>
    <xf numFmtId="165" fontId="1" fillId="0" borderId="38" xfId="0" applyNumberFormat="1" applyFont="1" applyBorder="1" applyAlignment="1">
      <alignment horizontal="center"/>
    </xf>
    <xf numFmtId="0" fontId="1" fillId="0" borderId="38" xfId="0" applyFont="1" applyBorder="1"/>
    <xf numFmtId="0" fontId="25" fillId="0" borderId="38" xfId="0" applyFont="1" applyBorder="1" applyAlignment="1">
      <alignment horizontal="left"/>
    </xf>
    <xf numFmtId="0" fontId="0" fillId="10" borderId="0" xfId="0" applyFill="1"/>
    <xf numFmtId="164" fontId="2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1" fillId="7" borderId="0" xfId="0" applyFont="1" applyFill="1" applyAlignment="1"/>
    <xf numFmtId="0" fontId="0" fillId="0" borderId="0" xfId="0" applyFill="1"/>
    <xf numFmtId="0" fontId="1" fillId="0" borderId="0" xfId="0" applyFont="1" applyFill="1"/>
    <xf numFmtId="166" fontId="1" fillId="0" borderId="38" xfId="0" applyNumberFormat="1" applyFont="1" applyFill="1" applyBorder="1" applyAlignment="1">
      <alignment horizontal="center" vertical="center"/>
    </xf>
    <xf numFmtId="166" fontId="1" fillId="11" borderId="38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166" fontId="1" fillId="12" borderId="38" xfId="0" applyNumberFormat="1" applyFont="1" applyFill="1" applyBorder="1" applyAlignment="1">
      <alignment horizontal="center" vertical="center"/>
    </xf>
    <xf numFmtId="0" fontId="15" fillId="0" borderId="39" xfId="0" applyFont="1" applyBorder="1" applyAlignment="1"/>
    <xf numFmtId="0" fontId="16" fillId="0" borderId="0" xfId="0" applyFont="1"/>
    <xf numFmtId="0" fontId="15" fillId="0" borderId="0" xfId="0" applyFont="1" applyBorder="1" applyAlignment="1">
      <alignment horizontal="center"/>
    </xf>
    <xf numFmtId="0" fontId="15" fillId="0" borderId="0" xfId="0" applyFont="1"/>
    <xf numFmtId="0" fontId="15" fillId="13" borderId="0" xfId="0" applyFont="1" applyFill="1" applyBorder="1" applyAlignment="1">
      <alignment horizontal="left"/>
    </xf>
    <xf numFmtId="0" fontId="15" fillId="13" borderId="0" xfId="0" applyFont="1" applyFill="1" applyBorder="1" applyAlignment="1">
      <alignment horizontal="center"/>
    </xf>
    <xf numFmtId="0" fontId="18" fillId="0" borderId="0" xfId="0" applyFont="1"/>
    <xf numFmtId="0" fontId="17" fillId="7" borderId="0" xfId="0" applyFont="1" applyFill="1" applyAlignment="1">
      <alignment horizontal="left"/>
    </xf>
    <xf numFmtId="166" fontId="26" fillId="0" borderId="38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vertical="center"/>
    </xf>
    <xf numFmtId="49" fontId="26" fillId="0" borderId="38" xfId="0" applyNumberFormat="1" applyFont="1" applyFill="1" applyBorder="1" applyAlignment="1">
      <alignment horizontal="center" vertical="center"/>
    </xf>
    <xf numFmtId="49" fontId="1" fillId="11" borderId="38" xfId="0" applyNumberFormat="1" applyFont="1" applyFill="1" applyBorder="1" applyAlignment="1">
      <alignment horizontal="center" vertical="center"/>
    </xf>
    <xf numFmtId="166" fontId="28" fillId="0" borderId="38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13" fillId="13" borderId="0" xfId="0" applyFont="1" applyFill="1"/>
    <xf numFmtId="0" fontId="0" fillId="13" borderId="0" xfId="0" applyFill="1"/>
    <xf numFmtId="0" fontId="16" fillId="13" borderId="0" xfId="0" applyFont="1" applyFill="1"/>
    <xf numFmtId="166" fontId="28" fillId="9" borderId="38" xfId="0" applyNumberFormat="1" applyFont="1" applyFill="1" applyBorder="1" applyAlignment="1">
      <alignment horizontal="center" vertical="center"/>
    </xf>
    <xf numFmtId="0" fontId="0" fillId="0" borderId="38" xfId="0" applyBorder="1"/>
    <xf numFmtId="2" fontId="26" fillId="0" borderId="38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14" borderId="0" xfId="0" applyFont="1" applyFill="1" applyAlignment="1">
      <alignment horizontal="left"/>
    </xf>
    <xf numFmtId="166" fontId="28" fillId="12" borderId="38" xfId="0" applyNumberFormat="1" applyFont="1" applyFill="1" applyBorder="1" applyAlignment="1">
      <alignment horizontal="center" vertical="center"/>
    </xf>
    <xf numFmtId="166" fontId="28" fillId="11" borderId="38" xfId="0" applyNumberFormat="1" applyFont="1" applyFill="1" applyBorder="1" applyAlignment="1">
      <alignment horizontal="center" vertical="center"/>
    </xf>
    <xf numFmtId="166" fontId="28" fillId="15" borderId="38" xfId="0" applyNumberFormat="1" applyFont="1" applyFill="1" applyBorder="1" applyAlignment="1">
      <alignment horizontal="center" vertical="center"/>
    </xf>
    <xf numFmtId="166" fontId="28" fillId="16" borderId="38" xfId="0" applyNumberFormat="1" applyFont="1" applyFill="1" applyBorder="1" applyAlignment="1">
      <alignment horizontal="center" vertical="center"/>
    </xf>
    <xf numFmtId="0" fontId="19" fillId="0" borderId="39" xfId="0" applyFont="1" applyBorder="1" applyAlignment="1"/>
    <xf numFmtId="0" fontId="19" fillId="0" borderId="0" xfId="0" applyFont="1" applyBorder="1" applyAlignment="1">
      <alignment horizontal="left"/>
    </xf>
    <xf numFmtId="0" fontId="29" fillId="0" borderId="0" xfId="0" applyFont="1" applyBorder="1" applyAlignment="1">
      <alignment vertical="center" wrapText="1"/>
    </xf>
    <xf numFmtId="0" fontId="19" fillId="0" borderId="0" xfId="0" applyFont="1"/>
    <xf numFmtId="0" fontId="29" fillId="0" borderId="0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19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19" fillId="0" borderId="39" xfId="0" applyFont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0" fontId="19" fillId="0" borderId="0" xfId="0" applyFont="1" applyBorder="1" applyAlignment="1">
      <alignment vertical="center" wrapText="1"/>
    </xf>
    <xf numFmtId="0" fontId="19" fillId="0" borderId="39" xfId="0" applyFont="1" applyBorder="1" applyAlignment="1">
      <alignment vertic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vertical="center"/>
    </xf>
    <xf numFmtId="0" fontId="29" fillId="0" borderId="0" xfId="0" applyFont="1"/>
    <xf numFmtId="0" fontId="29" fillId="0" borderId="0" xfId="0" applyFont="1" applyBorder="1" applyAlignment="1"/>
    <xf numFmtId="0" fontId="19" fillId="0" borderId="0" xfId="0" applyFont="1" applyFill="1" applyAlignment="1">
      <alignment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15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/>
    </xf>
    <xf numFmtId="0" fontId="19" fillId="0" borderId="39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vertical="center"/>
    </xf>
    <xf numFmtId="0" fontId="17" fillId="0" borderId="0" xfId="0" applyFont="1" applyFill="1" applyAlignment="1">
      <alignment horizontal="left"/>
    </xf>
    <xf numFmtId="0" fontId="15" fillId="13" borderId="0" xfId="0" applyFont="1" applyFill="1"/>
    <xf numFmtId="0" fontId="4" fillId="7" borderId="0" xfId="0" applyFont="1" applyFill="1" applyAlignment="1">
      <alignment horizontal="left"/>
    </xf>
    <xf numFmtId="0" fontId="4" fillId="0" borderId="40" xfId="0" applyFont="1" applyFill="1" applyBorder="1" applyAlignment="1">
      <alignment horizontal="left"/>
    </xf>
    <xf numFmtId="0" fontId="4" fillId="0" borderId="41" xfId="0" applyFont="1" applyFill="1" applyBorder="1" applyAlignment="1">
      <alignment horizontal="left"/>
    </xf>
    <xf numFmtId="0" fontId="4" fillId="0" borderId="42" xfId="0" applyFont="1" applyFill="1" applyBorder="1" applyAlignment="1">
      <alignment horizontal="left"/>
    </xf>
    <xf numFmtId="0" fontId="4" fillId="0" borderId="43" xfId="0" applyFont="1" applyFill="1" applyBorder="1" applyAlignment="1">
      <alignment horizontal="left"/>
    </xf>
    <xf numFmtId="0" fontId="19" fillId="0" borderId="44" xfId="0" applyFont="1" applyBorder="1"/>
    <xf numFmtId="0" fontId="19" fillId="0" borderId="43" xfId="0" applyFont="1" applyBorder="1"/>
    <xf numFmtId="0" fontId="4" fillId="0" borderId="45" xfId="0" applyFont="1" applyFill="1" applyBorder="1" applyAlignment="1">
      <alignment horizontal="left"/>
    </xf>
    <xf numFmtId="0" fontId="19" fillId="0" borderId="46" xfId="0" applyFont="1" applyBorder="1"/>
    <xf numFmtId="0" fontId="19" fillId="0" borderId="47" xfId="0" applyFont="1" applyBorder="1"/>
    <xf numFmtId="166" fontId="1" fillId="8" borderId="38" xfId="0" applyNumberFormat="1" applyFont="1" applyFill="1" applyBorder="1" applyAlignment="1">
      <alignment horizontal="center" vertical="center"/>
    </xf>
    <xf numFmtId="0" fontId="3" fillId="7" borderId="48" xfId="0" applyFont="1" applyFill="1" applyBorder="1" applyAlignment="1" applyProtection="1">
      <alignment horizontal="center" vertical="center"/>
      <protection locked="0"/>
    </xf>
    <xf numFmtId="0" fontId="3" fillId="7" borderId="49" xfId="0" applyFont="1" applyFill="1" applyBorder="1" applyAlignment="1" applyProtection="1">
      <alignment horizontal="center" vertical="center"/>
      <protection locked="0"/>
    </xf>
    <xf numFmtId="0" fontId="3" fillId="7" borderId="50" xfId="0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51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19" fillId="0" borderId="39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24" fillId="17" borderId="40" xfId="0" applyFont="1" applyFill="1" applyBorder="1" applyAlignment="1">
      <alignment horizontal="center" vertical="center"/>
    </xf>
    <xf numFmtId="0" fontId="24" fillId="17" borderId="41" xfId="0" applyFont="1" applyFill="1" applyBorder="1" applyAlignment="1">
      <alignment horizontal="center" vertical="center"/>
    </xf>
    <xf numFmtId="0" fontId="24" fillId="17" borderId="45" xfId="0" applyFont="1" applyFill="1" applyBorder="1" applyAlignment="1">
      <alignment horizontal="center" vertical="center"/>
    </xf>
    <xf numFmtId="0" fontId="24" fillId="17" borderId="4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horizontal="center"/>
    </xf>
    <xf numFmtId="0" fontId="2" fillId="14" borderId="2" xfId="0" applyNumberFormat="1" applyFont="1" applyFill="1" applyBorder="1" applyAlignment="1">
      <alignment horizontal="center"/>
    </xf>
    <xf numFmtId="0" fontId="2" fillId="14" borderId="3" xfId="0" applyNumberFormat="1" applyFont="1" applyFill="1" applyBorder="1" applyAlignment="1">
      <alignment horizontal="center"/>
    </xf>
    <xf numFmtId="164" fontId="2" fillId="14" borderId="1" xfId="0" applyNumberFormat="1" applyFont="1" applyFill="1" applyBorder="1" applyAlignment="1">
      <alignment horizontal="center"/>
    </xf>
    <xf numFmtId="164" fontId="2" fillId="14" borderId="2" xfId="0" applyNumberFormat="1" applyFont="1" applyFill="1" applyBorder="1" applyAlignment="1">
      <alignment horizontal="center"/>
    </xf>
    <xf numFmtId="164" fontId="2" fillId="14" borderId="3" xfId="0" applyNumberFormat="1" applyFont="1" applyFill="1" applyBorder="1" applyAlignment="1">
      <alignment horizontal="center"/>
    </xf>
    <xf numFmtId="164" fontId="2" fillId="14" borderId="51" xfId="0" applyNumberFormat="1" applyFont="1" applyFill="1" applyBorder="1" applyAlignment="1">
      <alignment horizontal="center"/>
    </xf>
  </cellXfs>
  <cellStyles count="1">
    <cellStyle name="Normal" xfId="0" builtinId="0"/>
  </cellStyles>
  <dxfs count="6">
    <dxf>
      <font>
        <b/>
        <i val="0"/>
        <condense val="0"/>
        <extend val="0"/>
        <color indexed="12"/>
      </font>
      <fill>
        <patternFill>
          <bgColor indexed="41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1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ECBF0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AG40"/>
  <sheetViews>
    <sheetView showGridLines="0" showRowColHeaders="0" workbookViewId="0">
      <pane ySplit="4" topLeftCell="A26" activePane="bottomLeft" state="frozen"/>
      <selection pane="bottomLeft" activeCell="G5" sqref="G5"/>
    </sheetView>
  </sheetViews>
  <sheetFormatPr defaultColWidth="0" defaultRowHeight="12.75"/>
  <cols>
    <col min="1" max="23" width="3.7109375" style="1" customWidth="1"/>
    <col min="24" max="24" width="1.7109375" style="1" customWidth="1"/>
    <col min="25" max="25" width="3.7109375" style="1" hidden="1" customWidth="1"/>
    <col min="26" max="26" width="4.85546875" style="1" hidden="1" customWidth="1"/>
    <col min="27" max="27" width="9" style="1" hidden="1" customWidth="1"/>
    <col min="28" max="28" width="16.28515625" style="1" hidden="1" customWidth="1"/>
    <col min="29" max="29" width="12.7109375" style="1" hidden="1" customWidth="1"/>
    <col min="30" max="30" width="19.5703125" style="1" hidden="1" customWidth="1"/>
    <col min="31" max="31" width="12.7109375" style="1" hidden="1" customWidth="1"/>
    <col min="32" max="32" width="16" style="1" hidden="1" customWidth="1"/>
    <col min="33" max="33" width="12.7109375" style="1" hidden="1" customWidth="1"/>
    <col min="34" max="16384" width="3.7109375" style="1" hidden="1"/>
  </cols>
  <sheetData>
    <row r="1" spans="1:33" ht="13.5" thickBo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33" ht="20.25" thickBot="1">
      <c r="A2" s="54" t="s">
        <v>69</v>
      </c>
      <c r="B2" s="49"/>
      <c r="C2" s="164">
        <f>$AA$2</f>
        <v>2016</v>
      </c>
      <c r="D2" s="165"/>
      <c r="E2" s="166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Z2" s="57" t="s">
        <v>69</v>
      </c>
      <c r="AA2" s="55">
        <v>2016</v>
      </c>
      <c r="AB2" s="57" t="s">
        <v>66</v>
      </c>
      <c r="AC2" s="56" t="b">
        <v>1</v>
      </c>
      <c r="AD2" s="57" t="s">
        <v>67</v>
      </c>
      <c r="AE2" s="56" t="b">
        <v>0</v>
      </c>
      <c r="AF2" s="57" t="s">
        <v>68</v>
      </c>
      <c r="AG2" s="56" t="b">
        <v>0</v>
      </c>
    </row>
    <row r="3" spans="1:33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33" ht="19.5">
      <c r="A4" s="51" t="s">
        <v>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 t="str">
        <f>TEXT(Ano,"0000")</f>
        <v>2016</v>
      </c>
    </row>
    <row r="5" spans="1:33" ht="15.95" customHeight="1">
      <c r="AA5" s="50"/>
      <c r="AB5" s="50"/>
    </row>
    <row r="6" spans="1:33">
      <c r="A6" s="7">
        <f>DATE(Ano,1,1)</f>
        <v>42370</v>
      </c>
      <c r="B6" s="5"/>
      <c r="C6" s="5"/>
      <c r="D6" s="5"/>
      <c r="E6" s="5"/>
      <c r="F6" s="5"/>
      <c r="G6" s="6"/>
      <c r="I6" s="7">
        <f>DATE(Ano,2,1)</f>
        <v>42401</v>
      </c>
      <c r="J6" s="5"/>
      <c r="K6" s="5"/>
      <c r="L6" s="5"/>
      <c r="M6" s="5"/>
      <c r="N6" s="5"/>
      <c r="O6" s="6"/>
      <c r="Q6" s="7">
        <f>DATE(Ano,3,1)</f>
        <v>42430</v>
      </c>
      <c r="R6" s="5"/>
      <c r="S6" s="5"/>
      <c r="T6" s="5"/>
      <c r="U6" s="5"/>
      <c r="V6" s="5"/>
      <c r="W6" s="6"/>
    </row>
    <row r="7" spans="1:33">
      <c r="A7" s="2" t="s">
        <v>3</v>
      </c>
      <c r="B7" s="3" t="s">
        <v>0</v>
      </c>
      <c r="C7" s="3" t="s">
        <v>1</v>
      </c>
      <c r="D7" s="3" t="s">
        <v>2</v>
      </c>
      <c r="E7" s="3" t="s">
        <v>2</v>
      </c>
      <c r="F7" s="3" t="s">
        <v>0</v>
      </c>
      <c r="G7" s="4" t="s">
        <v>0</v>
      </c>
      <c r="I7" s="2" t="str">
        <f t="shared" ref="I7:O7" si="0">A7</f>
        <v>D</v>
      </c>
      <c r="J7" s="3" t="str">
        <f t="shared" si="0"/>
        <v>S</v>
      </c>
      <c r="K7" s="3" t="str">
        <f t="shared" si="0"/>
        <v>T</v>
      </c>
      <c r="L7" s="3" t="str">
        <f t="shared" si="0"/>
        <v>Q</v>
      </c>
      <c r="M7" s="3" t="str">
        <f t="shared" si="0"/>
        <v>Q</v>
      </c>
      <c r="N7" s="3" t="str">
        <f t="shared" si="0"/>
        <v>S</v>
      </c>
      <c r="O7" s="4" t="str">
        <f t="shared" si="0"/>
        <v>S</v>
      </c>
      <c r="Q7" s="2" t="str">
        <f t="shared" ref="Q7:W7" si="1">I7</f>
        <v>D</v>
      </c>
      <c r="R7" s="3" t="str">
        <f t="shared" si="1"/>
        <v>S</v>
      </c>
      <c r="S7" s="3" t="str">
        <f t="shared" si="1"/>
        <v>T</v>
      </c>
      <c r="T7" s="3" t="str">
        <f t="shared" si="1"/>
        <v>Q</v>
      </c>
      <c r="U7" s="3" t="str">
        <f t="shared" si="1"/>
        <v>Q</v>
      </c>
      <c r="V7" s="3" t="str">
        <f t="shared" si="1"/>
        <v>S</v>
      </c>
      <c r="W7" s="4" t="str">
        <f t="shared" si="1"/>
        <v>S</v>
      </c>
    </row>
    <row r="8" spans="1:33">
      <c r="A8" s="58">
        <f>IF( WEEKDAY(_Jan1) = MOD(COLUMN(),8), _Jan1, 0 )</f>
        <v>0</v>
      </c>
      <c r="B8" s="59">
        <f t="shared" ref="B8:G8" si="2">IF( A8&gt;0, A8+1, IF( WEEKDAY(_Jan1)=MOD(COLUMN(),8), _Jan1, 0) )</f>
        <v>0</v>
      </c>
      <c r="C8" s="59">
        <f t="shared" si="2"/>
        <v>0</v>
      </c>
      <c r="D8" s="59">
        <f t="shared" si="2"/>
        <v>0</v>
      </c>
      <c r="E8" s="59">
        <f t="shared" si="2"/>
        <v>0</v>
      </c>
      <c r="F8" s="59">
        <f t="shared" si="2"/>
        <v>42370</v>
      </c>
      <c r="G8" s="58">
        <f t="shared" si="2"/>
        <v>42371</v>
      </c>
      <c r="I8" s="58">
        <f>IF( WEEKDAY(_Fev1) = MOD(COLUMN(),8), _Fev1, 0 )</f>
        <v>0</v>
      </c>
      <c r="J8" s="59">
        <f t="shared" ref="J8:O8" si="3">IF( I8&gt;0, I8+1, IF( WEEKDAY(_Fev1)=MOD(COLUMN(),8), _Fev1, 0) )</f>
        <v>42401</v>
      </c>
      <c r="K8" s="59">
        <f t="shared" si="3"/>
        <v>42402</v>
      </c>
      <c r="L8" s="59">
        <f t="shared" si="3"/>
        <v>42403</v>
      </c>
      <c r="M8" s="59">
        <f t="shared" si="3"/>
        <v>42404</v>
      </c>
      <c r="N8" s="59">
        <f t="shared" si="3"/>
        <v>42405</v>
      </c>
      <c r="O8" s="58">
        <f t="shared" si="3"/>
        <v>42406</v>
      </c>
      <c r="Q8" s="58">
        <f>IF( WEEKDAY(_Mar1) = MOD(COLUMN(),8), _Mar1, 0 )</f>
        <v>0</v>
      </c>
      <c r="R8" s="59">
        <f t="shared" ref="R8:W8" si="4">IF( Q8&gt;0, Q8+1, IF( WEEKDAY(_Mar1)=MOD(COLUMN(),8), _Mar1, 0) )</f>
        <v>0</v>
      </c>
      <c r="S8" s="59">
        <f t="shared" si="4"/>
        <v>42430</v>
      </c>
      <c r="T8" s="59">
        <f t="shared" si="4"/>
        <v>42431</v>
      </c>
      <c r="U8" s="59">
        <f t="shared" si="4"/>
        <v>42432</v>
      </c>
      <c r="V8" s="59">
        <f t="shared" si="4"/>
        <v>42433</v>
      </c>
      <c r="W8" s="58">
        <f t="shared" si="4"/>
        <v>42434</v>
      </c>
    </row>
    <row r="9" spans="1:33">
      <c r="A9" s="58">
        <f>G8+1</f>
        <v>42372</v>
      </c>
      <c r="B9" s="59">
        <f t="shared" ref="B9:G11" si="5">A9+1</f>
        <v>42373</v>
      </c>
      <c r="C9" s="59">
        <f t="shared" si="5"/>
        <v>42374</v>
      </c>
      <c r="D9" s="59">
        <f t="shared" si="5"/>
        <v>42375</v>
      </c>
      <c r="E9" s="59">
        <f t="shared" si="5"/>
        <v>42376</v>
      </c>
      <c r="F9" s="59">
        <f t="shared" si="5"/>
        <v>42377</v>
      </c>
      <c r="G9" s="58">
        <f t="shared" si="5"/>
        <v>42378</v>
      </c>
      <c r="I9" s="58">
        <f>O8+1</f>
        <v>42407</v>
      </c>
      <c r="J9" s="59">
        <f t="shared" ref="J9:O9" si="6">I9+1</f>
        <v>42408</v>
      </c>
      <c r="K9" s="59">
        <f t="shared" si="6"/>
        <v>42409</v>
      </c>
      <c r="L9" s="59">
        <f t="shared" si="6"/>
        <v>42410</v>
      </c>
      <c r="M9" s="59">
        <f t="shared" si="6"/>
        <v>42411</v>
      </c>
      <c r="N9" s="59">
        <f t="shared" si="6"/>
        <v>42412</v>
      </c>
      <c r="O9" s="58">
        <f t="shared" si="6"/>
        <v>42413</v>
      </c>
      <c r="Q9" s="58">
        <f>W8+1</f>
        <v>42435</v>
      </c>
      <c r="R9" s="59">
        <f t="shared" ref="R9:W9" si="7">Q9+1</f>
        <v>42436</v>
      </c>
      <c r="S9" s="59">
        <f t="shared" si="7"/>
        <v>42437</v>
      </c>
      <c r="T9" s="59">
        <f t="shared" si="7"/>
        <v>42438</v>
      </c>
      <c r="U9" s="59">
        <f t="shared" si="7"/>
        <v>42439</v>
      </c>
      <c r="V9" s="59">
        <f t="shared" si="7"/>
        <v>42440</v>
      </c>
      <c r="W9" s="58">
        <f t="shared" si="7"/>
        <v>42441</v>
      </c>
    </row>
    <row r="10" spans="1:33">
      <c r="A10" s="58">
        <f>G9+1</f>
        <v>42379</v>
      </c>
      <c r="B10" s="59">
        <f t="shared" si="5"/>
        <v>42380</v>
      </c>
      <c r="C10" s="59">
        <f t="shared" si="5"/>
        <v>42381</v>
      </c>
      <c r="D10" s="59">
        <f t="shared" si="5"/>
        <v>42382</v>
      </c>
      <c r="E10" s="59">
        <f t="shared" si="5"/>
        <v>42383</v>
      </c>
      <c r="F10" s="59">
        <f t="shared" si="5"/>
        <v>42384</v>
      </c>
      <c r="G10" s="58">
        <f t="shared" si="5"/>
        <v>42385</v>
      </c>
      <c r="I10" s="58">
        <f>O9+1</f>
        <v>42414</v>
      </c>
      <c r="J10" s="59">
        <f t="shared" ref="J10:O10" si="8">I10+1</f>
        <v>42415</v>
      </c>
      <c r="K10" s="59">
        <f t="shared" si="8"/>
        <v>42416</v>
      </c>
      <c r="L10" s="59">
        <f t="shared" si="8"/>
        <v>42417</v>
      </c>
      <c r="M10" s="59">
        <f t="shared" si="8"/>
        <v>42418</v>
      </c>
      <c r="N10" s="59">
        <f t="shared" si="8"/>
        <v>42419</v>
      </c>
      <c r="O10" s="58">
        <f t="shared" si="8"/>
        <v>42420</v>
      </c>
      <c r="Q10" s="58">
        <f>W9+1</f>
        <v>42442</v>
      </c>
      <c r="R10" s="59">
        <f t="shared" ref="R10:W10" si="9">Q10+1</f>
        <v>42443</v>
      </c>
      <c r="S10" s="59">
        <f t="shared" si="9"/>
        <v>42444</v>
      </c>
      <c r="T10" s="59">
        <f t="shared" si="9"/>
        <v>42445</v>
      </c>
      <c r="U10" s="59">
        <f t="shared" si="9"/>
        <v>42446</v>
      </c>
      <c r="V10" s="59">
        <f t="shared" si="9"/>
        <v>42447</v>
      </c>
      <c r="W10" s="58">
        <f t="shared" si="9"/>
        <v>42448</v>
      </c>
    </row>
    <row r="11" spans="1:33">
      <c r="A11" s="58">
        <f>G10+1</f>
        <v>42386</v>
      </c>
      <c r="B11" s="59">
        <f t="shared" si="5"/>
        <v>42387</v>
      </c>
      <c r="C11" s="59">
        <f t="shared" si="5"/>
        <v>42388</v>
      </c>
      <c r="D11" s="59">
        <f t="shared" si="5"/>
        <v>42389</v>
      </c>
      <c r="E11" s="59">
        <f t="shared" si="5"/>
        <v>42390</v>
      </c>
      <c r="F11" s="59">
        <f t="shared" si="5"/>
        <v>42391</v>
      </c>
      <c r="G11" s="58">
        <f t="shared" si="5"/>
        <v>42392</v>
      </c>
      <c r="I11" s="58">
        <f>O10+1</f>
        <v>42421</v>
      </c>
      <c r="J11" s="59">
        <f t="shared" ref="J11:O11" si="10">I11+1</f>
        <v>42422</v>
      </c>
      <c r="K11" s="59">
        <f t="shared" si="10"/>
        <v>42423</v>
      </c>
      <c r="L11" s="59">
        <f t="shared" si="10"/>
        <v>42424</v>
      </c>
      <c r="M11" s="59">
        <f t="shared" si="10"/>
        <v>42425</v>
      </c>
      <c r="N11" s="59">
        <f t="shared" si="10"/>
        <v>42426</v>
      </c>
      <c r="O11" s="58">
        <f t="shared" si="10"/>
        <v>42427</v>
      </c>
      <c r="Q11" s="58">
        <f>W10+1</f>
        <v>42449</v>
      </c>
      <c r="R11" s="59">
        <f t="shared" ref="R11:W11" si="11">Q11+1</f>
        <v>42450</v>
      </c>
      <c r="S11" s="59">
        <f t="shared" si="11"/>
        <v>42451</v>
      </c>
      <c r="T11" s="59">
        <f t="shared" si="11"/>
        <v>42452</v>
      </c>
      <c r="U11" s="59">
        <f t="shared" si="11"/>
        <v>42453</v>
      </c>
      <c r="V11" s="59">
        <f t="shared" si="11"/>
        <v>42454</v>
      </c>
      <c r="W11" s="58">
        <f t="shared" si="11"/>
        <v>42455</v>
      </c>
    </row>
    <row r="12" spans="1:33">
      <c r="A12" s="58">
        <f>IF( MONTH(G11+1) = MONTH(_Jan1), G11+1, 0 )</f>
        <v>42393</v>
      </c>
      <c r="B12" s="59">
        <f t="shared" ref="B12:G13" si="12">IF( A12=0, 0, IF( MONTH(A12+1) = MONTH(_Jan1), A12+1, 0 ) )</f>
        <v>42394</v>
      </c>
      <c r="C12" s="59">
        <f t="shared" si="12"/>
        <v>42395</v>
      </c>
      <c r="D12" s="59">
        <f t="shared" si="12"/>
        <v>42396</v>
      </c>
      <c r="E12" s="59">
        <f t="shared" si="12"/>
        <v>42397</v>
      </c>
      <c r="F12" s="59">
        <f t="shared" si="12"/>
        <v>42398</v>
      </c>
      <c r="G12" s="58">
        <f t="shared" si="12"/>
        <v>42399</v>
      </c>
      <c r="I12" s="58">
        <f>IF( MONTH(O11+1) = MONTH(_Fev1), O11+1, 0 )</f>
        <v>42428</v>
      </c>
      <c r="J12" s="59">
        <f t="shared" ref="J12:O13" si="13">IF( I12=0, 0, IF( MONTH(I12+1) = MONTH(_Fev1), I12+1, 0 ) )</f>
        <v>42429</v>
      </c>
      <c r="K12" s="59">
        <f t="shared" si="13"/>
        <v>0</v>
      </c>
      <c r="L12" s="59">
        <f t="shared" si="13"/>
        <v>0</v>
      </c>
      <c r="M12" s="59">
        <f t="shared" si="13"/>
        <v>0</v>
      </c>
      <c r="N12" s="59">
        <f t="shared" si="13"/>
        <v>0</v>
      </c>
      <c r="O12" s="58">
        <f t="shared" si="13"/>
        <v>0</v>
      </c>
      <c r="Q12" s="58">
        <f>IF( MONTH(W11+1) = MONTH(_Mar1), W11+1, 0 )</f>
        <v>42456</v>
      </c>
      <c r="R12" s="59">
        <f t="shared" ref="R12:W13" si="14">IF( Q12=0, 0, IF( MONTH(Q12+1) = MONTH(_Mar1), Q12+1, 0 ) )</f>
        <v>42457</v>
      </c>
      <c r="S12" s="59">
        <f t="shared" si="14"/>
        <v>42458</v>
      </c>
      <c r="T12" s="59">
        <f t="shared" si="14"/>
        <v>42459</v>
      </c>
      <c r="U12" s="59">
        <f t="shared" si="14"/>
        <v>42460</v>
      </c>
      <c r="V12" s="59">
        <f t="shared" si="14"/>
        <v>0</v>
      </c>
      <c r="W12" s="58">
        <f t="shared" si="14"/>
        <v>0</v>
      </c>
    </row>
    <row r="13" spans="1:33">
      <c r="A13" s="58">
        <f>IF( G12=0, 0, IF( MONTH(G12+1) = MONTH(_Jan1), G12+1, 0 ) )</f>
        <v>42400</v>
      </c>
      <c r="B13" s="59">
        <f t="shared" si="12"/>
        <v>0</v>
      </c>
      <c r="C13" s="59">
        <f t="shared" si="12"/>
        <v>0</v>
      </c>
      <c r="D13" s="59">
        <f t="shared" si="12"/>
        <v>0</v>
      </c>
      <c r="E13" s="59">
        <f t="shared" si="12"/>
        <v>0</v>
      </c>
      <c r="F13" s="59">
        <f t="shared" si="12"/>
        <v>0</v>
      </c>
      <c r="G13" s="58">
        <f t="shared" si="12"/>
        <v>0</v>
      </c>
      <c r="I13" s="58">
        <f>IF( O12=0, 0, IF( MONTH(O12+1) = MONTH(_Fev1), O12+1, 0 ) )</f>
        <v>0</v>
      </c>
      <c r="J13" s="59">
        <f t="shared" si="13"/>
        <v>0</v>
      </c>
      <c r="K13" s="59">
        <f t="shared" si="13"/>
        <v>0</v>
      </c>
      <c r="L13" s="59">
        <f t="shared" si="13"/>
        <v>0</v>
      </c>
      <c r="M13" s="59">
        <f t="shared" si="13"/>
        <v>0</v>
      </c>
      <c r="N13" s="59">
        <f t="shared" si="13"/>
        <v>0</v>
      </c>
      <c r="O13" s="58">
        <f t="shared" si="13"/>
        <v>0</v>
      </c>
      <c r="Q13" s="58">
        <f>IF( W12=0, 0, IF( MONTH(W12+1) = MONTH(_Mar1), W12+1, 0 ) )</f>
        <v>0</v>
      </c>
      <c r="R13" s="59">
        <f t="shared" si="14"/>
        <v>0</v>
      </c>
      <c r="S13" s="59">
        <f t="shared" si="14"/>
        <v>0</v>
      </c>
      <c r="T13" s="59">
        <f t="shared" si="14"/>
        <v>0</v>
      </c>
      <c r="U13" s="59">
        <f t="shared" si="14"/>
        <v>0</v>
      </c>
      <c r="V13" s="59">
        <f t="shared" si="14"/>
        <v>0</v>
      </c>
      <c r="W13" s="58">
        <f t="shared" si="14"/>
        <v>0</v>
      </c>
    </row>
    <row r="15" spans="1:33">
      <c r="A15" s="7">
        <f>DATE(Ano,4,1)</f>
        <v>42461</v>
      </c>
      <c r="B15" s="5"/>
      <c r="C15" s="5"/>
      <c r="D15" s="5"/>
      <c r="E15" s="5"/>
      <c r="F15" s="5"/>
      <c r="G15" s="6"/>
      <c r="I15" s="7">
        <f>DATE(Ano,5,1)</f>
        <v>42491</v>
      </c>
      <c r="J15" s="5"/>
      <c r="K15" s="5"/>
      <c r="L15" s="5"/>
      <c r="M15" s="5"/>
      <c r="N15" s="5"/>
      <c r="O15" s="6"/>
      <c r="Q15" s="7">
        <f>DATE(Ano,6,1)</f>
        <v>42522</v>
      </c>
      <c r="R15" s="5"/>
      <c r="S15" s="5"/>
      <c r="T15" s="5"/>
      <c r="U15" s="5"/>
      <c r="V15" s="5"/>
      <c r="W15" s="6"/>
    </row>
    <row r="16" spans="1:33">
      <c r="A16" s="2" t="str">
        <f t="shared" ref="A16:G16" si="15">A7</f>
        <v>D</v>
      </c>
      <c r="B16" s="3" t="str">
        <f t="shared" si="15"/>
        <v>S</v>
      </c>
      <c r="C16" s="3" t="str">
        <f t="shared" si="15"/>
        <v>T</v>
      </c>
      <c r="D16" s="3" t="str">
        <f t="shared" si="15"/>
        <v>Q</v>
      </c>
      <c r="E16" s="3" t="str">
        <f t="shared" si="15"/>
        <v>Q</v>
      </c>
      <c r="F16" s="3" t="str">
        <f t="shared" si="15"/>
        <v>S</v>
      </c>
      <c r="G16" s="4" t="str">
        <f t="shared" si="15"/>
        <v>S</v>
      </c>
      <c r="I16" s="2" t="str">
        <f t="shared" ref="I16:O16" si="16">A16</f>
        <v>D</v>
      </c>
      <c r="J16" s="3" t="str">
        <f t="shared" si="16"/>
        <v>S</v>
      </c>
      <c r="K16" s="3" t="str">
        <f t="shared" si="16"/>
        <v>T</v>
      </c>
      <c r="L16" s="3" t="str">
        <f t="shared" si="16"/>
        <v>Q</v>
      </c>
      <c r="M16" s="3" t="str">
        <f t="shared" si="16"/>
        <v>Q</v>
      </c>
      <c r="N16" s="3" t="str">
        <f t="shared" si="16"/>
        <v>S</v>
      </c>
      <c r="O16" s="4" t="str">
        <f t="shared" si="16"/>
        <v>S</v>
      </c>
      <c r="Q16" s="2" t="str">
        <f t="shared" ref="Q16:W16" si="17">I16</f>
        <v>D</v>
      </c>
      <c r="R16" s="3" t="str">
        <f t="shared" si="17"/>
        <v>S</v>
      </c>
      <c r="S16" s="3" t="str">
        <f t="shared" si="17"/>
        <v>T</v>
      </c>
      <c r="T16" s="3" t="str">
        <f t="shared" si="17"/>
        <v>Q</v>
      </c>
      <c r="U16" s="3" t="str">
        <f t="shared" si="17"/>
        <v>Q</v>
      </c>
      <c r="V16" s="3" t="str">
        <f t="shared" si="17"/>
        <v>S</v>
      </c>
      <c r="W16" s="4" t="str">
        <f t="shared" si="17"/>
        <v>S</v>
      </c>
    </row>
    <row r="17" spans="1:23">
      <c r="A17" s="58">
        <f>IF( WEEKDAY(_Abr1) = MOD(COLUMN(),8), _Abr1, 0 )</f>
        <v>0</v>
      </c>
      <c r="B17" s="59">
        <f t="shared" ref="B17:G17" si="18">IF( A17&gt;0, A17+1, IF( WEEKDAY(_Abr1)=MOD(COLUMN(),8), _Abr1, 0) )</f>
        <v>0</v>
      </c>
      <c r="C17" s="59">
        <f t="shared" si="18"/>
        <v>0</v>
      </c>
      <c r="D17" s="59">
        <f t="shared" si="18"/>
        <v>0</v>
      </c>
      <c r="E17" s="59">
        <f t="shared" si="18"/>
        <v>0</v>
      </c>
      <c r="F17" s="59">
        <f t="shared" si="18"/>
        <v>42461</v>
      </c>
      <c r="G17" s="58">
        <f t="shared" si="18"/>
        <v>42462</v>
      </c>
      <c r="I17" s="58">
        <f>IF( WEEKDAY(_Mai1) = MOD(COLUMN(),8), _Mai1, 0 )</f>
        <v>42491</v>
      </c>
      <c r="J17" s="59">
        <f t="shared" ref="J17:O17" si="19">IF( I17&gt;0, I17+1, IF( WEEKDAY(_Mai1)=MOD(COLUMN(),8), _Mai1, 0) )</f>
        <v>42492</v>
      </c>
      <c r="K17" s="59">
        <f t="shared" si="19"/>
        <v>42493</v>
      </c>
      <c r="L17" s="59">
        <f t="shared" si="19"/>
        <v>42494</v>
      </c>
      <c r="M17" s="59">
        <f t="shared" si="19"/>
        <v>42495</v>
      </c>
      <c r="N17" s="59">
        <f t="shared" si="19"/>
        <v>42496</v>
      </c>
      <c r="O17" s="58">
        <f t="shared" si="19"/>
        <v>42497</v>
      </c>
      <c r="Q17" s="58">
        <f>IF( WEEKDAY(_Jun1) = MOD(COLUMN(),8), _Jun1, 0 )</f>
        <v>0</v>
      </c>
      <c r="R17" s="59">
        <f t="shared" ref="R17:W17" si="20">IF( Q17&gt;0, Q17+1, IF( WEEKDAY(_Jun1)=MOD(COLUMN(),8), _Jun1, 0) )</f>
        <v>0</v>
      </c>
      <c r="S17" s="59">
        <f t="shared" si="20"/>
        <v>0</v>
      </c>
      <c r="T17" s="59">
        <f t="shared" si="20"/>
        <v>42522</v>
      </c>
      <c r="U17" s="59">
        <f t="shared" si="20"/>
        <v>42523</v>
      </c>
      <c r="V17" s="59">
        <f t="shared" si="20"/>
        <v>42524</v>
      </c>
      <c r="W17" s="58">
        <f t="shared" si="20"/>
        <v>42525</v>
      </c>
    </row>
    <row r="18" spans="1:23">
      <c r="A18" s="58">
        <f>G17+1</f>
        <v>42463</v>
      </c>
      <c r="B18" s="59">
        <f t="shared" ref="B18:G18" si="21">A18+1</f>
        <v>42464</v>
      </c>
      <c r="C18" s="59">
        <f t="shared" si="21"/>
        <v>42465</v>
      </c>
      <c r="D18" s="59">
        <f t="shared" si="21"/>
        <v>42466</v>
      </c>
      <c r="E18" s="59">
        <f t="shared" si="21"/>
        <v>42467</v>
      </c>
      <c r="F18" s="59">
        <f t="shared" si="21"/>
        <v>42468</v>
      </c>
      <c r="G18" s="58">
        <f t="shared" si="21"/>
        <v>42469</v>
      </c>
      <c r="I18" s="58">
        <f>O17+1</f>
        <v>42498</v>
      </c>
      <c r="J18" s="59">
        <f t="shared" ref="J18:O18" si="22">I18+1</f>
        <v>42499</v>
      </c>
      <c r="K18" s="59">
        <f t="shared" si="22"/>
        <v>42500</v>
      </c>
      <c r="L18" s="59">
        <f t="shared" si="22"/>
        <v>42501</v>
      </c>
      <c r="M18" s="59">
        <f t="shared" si="22"/>
        <v>42502</v>
      </c>
      <c r="N18" s="59">
        <f t="shared" si="22"/>
        <v>42503</v>
      </c>
      <c r="O18" s="58">
        <f t="shared" si="22"/>
        <v>42504</v>
      </c>
      <c r="Q18" s="58">
        <f>W17+1</f>
        <v>42526</v>
      </c>
      <c r="R18" s="59">
        <f t="shared" ref="R18:W18" si="23">Q18+1</f>
        <v>42527</v>
      </c>
      <c r="S18" s="59">
        <f t="shared" si="23"/>
        <v>42528</v>
      </c>
      <c r="T18" s="59">
        <f t="shared" si="23"/>
        <v>42529</v>
      </c>
      <c r="U18" s="59">
        <f t="shared" si="23"/>
        <v>42530</v>
      </c>
      <c r="V18" s="59">
        <f t="shared" si="23"/>
        <v>42531</v>
      </c>
      <c r="W18" s="58">
        <f t="shared" si="23"/>
        <v>42532</v>
      </c>
    </row>
    <row r="19" spans="1:23">
      <c r="A19" s="58">
        <f>G18+1</f>
        <v>42470</v>
      </c>
      <c r="B19" s="59">
        <f t="shared" ref="B19:G19" si="24">A19+1</f>
        <v>42471</v>
      </c>
      <c r="C19" s="59">
        <f t="shared" si="24"/>
        <v>42472</v>
      </c>
      <c r="D19" s="59">
        <f t="shared" si="24"/>
        <v>42473</v>
      </c>
      <c r="E19" s="59">
        <f t="shared" si="24"/>
        <v>42474</v>
      </c>
      <c r="F19" s="59">
        <f t="shared" si="24"/>
        <v>42475</v>
      </c>
      <c r="G19" s="58">
        <f t="shared" si="24"/>
        <v>42476</v>
      </c>
      <c r="I19" s="58">
        <f>O18+1</f>
        <v>42505</v>
      </c>
      <c r="J19" s="59">
        <f t="shared" ref="J19:O19" si="25">I19+1</f>
        <v>42506</v>
      </c>
      <c r="K19" s="59">
        <f t="shared" si="25"/>
        <v>42507</v>
      </c>
      <c r="L19" s="59">
        <f t="shared" si="25"/>
        <v>42508</v>
      </c>
      <c r="M19" s="59">
        <f t="shared" si="25"/>
        <v>42509</v>
      </c>
      <c r="N19" s="59">
        <f t="shared" si="25"/>
        <v>42510</v>
      </c>
      <c r="O19" s="58">
        <f t="shared" si="25"/>
        <v>42511</v>
      </c>
      <c r="Q19" s="58">
        <f>W18+1</f>
        <v>42533</v>
      </c>
      <c r="R19" s="59">
        <f t="shared" ref="R19:W19" si="26">Q19+1</f>
        <v>42534</v>
      </c>
      <c r="S19" s="59">
        <f t="shared" si="26"/>
        <v>42535</v>
      </c>
      <c r="T19" s="59">
        <f t="shared" si="26"/>
        <v>42536</v>
      </c>
      <c r="U19" s="59">
        <f t="shared" si="26"/>
        <v>42537</v>
      </c>
      <c r="V19" s="59">
        <f t="shared" si="26"/>
        <v>42538</v>
      </c>
      <c r="W19" s="58">
        <f t="shared" si="26"/>
        <v>42539</v>
      </c>
    </row>
    <row r="20" spans="1:23">
      <c r="A20" s="58">
        <f>G19+1</f>
        <v>42477</v>
      </c>
      <c r="B20" s="59">
        <f t="shared" ref="B20:G20" si="27">A20+1</f>
        <v>42478</v>
      </c>
      <c r="C20" s="59">
        <f t="shared" si="27"/>
        <v>42479</v>
      </c>
      <c r="D20" s="59">
        <f t="shared" si="27"/>
        <v>42480</v>
      </c>
      <c r="E20" s="59">
        <f t="shared" si="27"/>
        <v>42481</v>
      </c>
      <c r="F20" s="59">
        <f t="shared" si="27"/>
        <v>42482</v>
      </c>
      <c r="G20" s="58">
        <f t="shared" si="27"/>
        <v>42483</v>
      </c>
      <c r="I20" s="58">
        <f>O19+1</f>
        <v>42512</v>
      </c>
      <c r="J20" s="59">
        <f t="shared" ref="J20:O20" si="28">I20+1</f>
        <v>42513</v>
      </c>
      <c r="K20" s="59">
        <f t="shared" si="28"/>
        <v>42514</v>
      </c>
      <c r="L20" s="59">
        <f t="shared" si="28"/>
        <v>42515</v>
      </c>
      <c r="M20" s="59">
        <f t="shared" si="28"/>
        <v>42516</v>
      </c>
      <c r="N20" s="59">
        <f t="shared" si="28"/>
        <v>42517</v>
      </c>
      <c r="O20" s="58">
        <f t="shared" si="28"/>
        <v>42518</v>
      </c>
      <c r="Q20" s="58">
        <f>W19+1</f>
        <v>42540</v>
      </c>
      <c r="R20" s="59">
        <f t="shared" ref="R20:W20" si="29">Q20+1</f>
        <v>42541</v>
      </c>
      <c r="S20" s="59">
        <f t="shared" si="29"/>
        <v>42542</v>
      </c>
      <c r="T20" s="59">
        <f t="shared" si="29"/>
        <v>42543</v>
      </c>
      <c r="U20" s="59">
        <f t="shared" si="29"/>
        <v>42544</v>
      </c>
      <c r="V20" s="59">
        <f t="shared" si="29"/>
        <v>42545</v>
      </c>
      <c r="W20" s="58">
        <f t="shared" si="29"/>
        <v>42546</v>
      </c>
    </row>
    <row r="21" spans="1:23">
      <c r="A21" s="58">
        <f>IF( MONTH(G20+1) = MONTH(_Abr1), G20+1, 0 )</f>
        <v>42484</v>
      </c>
      <c r="B21" s="59">
        <f t="shared" ref="B21:G22" si="30">IF( A21=0, 0, IF( MONTH(A21+1) = MONTH(_Abr1), A21+1, 0 ) )</f>
        <v>42485</v>
      </c>
      <c r="C21" s="59">
        <f t="shared" si="30"/>
        <v>42486</v>
      </c>
      <c r="D21" s="59">
        <f t="shared" si="30"/>
        <v>42487</v>
      </c>
      <c r="E21" s="59">
        <f t="shared" si="30"/>
        <v>42488</v>
      </c>
      <c r="F21" s="59">
        <f t="shared" si="30"/>
        <v>42489</v>
      </c>
      <c r="G21" s="58">
        <f t="shared" si="30"/>
        <v>42490</v>
      </c>
      <c r="I21" s="58">
        <f>IF( MONTH(O20+1) = MONTH(_Mai1), O20+1, 0 )</f>
        <v>42519</v>
      </c>
      <c r="J21" s="59">
        <f t="shared" ref="J21:O22" si="31">IF( I21=0, 0, IF( MONTH(I21+1) = MONTH(_Mai1), I21+1, 0 ) )</f>
        <v>42520</v>
      </c>
      <c r="K21" s="59">
        <f t="shared" si="31"/>
        <v>42521</v>
      </c>
      <c r="L21" s="59">
        <f t="shared" si="31"/>
        <v>0</v>
      </c>
      <c r="M21" s="59">
        <f t="shared" si="31"/>
        <v>0</v>
      </c>
      <c r="N21" s="59">
        <f t="shared" si="31"/>
        <v>0</v>
      </c>
      <c r="O21" s="58">
        <f t="shared" si="31"/>
        <v>0</v>
      </c>
      <c r="Q21" s="58">
        <f>IF( MONTH(W20+1) = MONTH(_Jun1), W20+1, 0 )</f>
        <v>42547</v>
      </c>
      <c r="R21" s="59">
        <f t="shared" ref="R21:W22" si="32">IF( Q21=0, 0, IF( MONTH(Q21+1) = MONTH(_Jun1), Q21+1, 0 ) )</f>
        <v>42548</v>
      </c>
      <c r="S21" s="59">
        <f t="shared" si="32"/>
        <v>42549</v>
      </c>
      <c r="T21" s="59">
        <f t="shared" si="32"/>
        <v>42550</v>
      </c>
      <c r="U21" s="59">
        <f t="shared" si="32"/>
        <v>42551</v>
      </c>
      <c r="V21" s="59">
        <f t="shared" si="32"/>
        <v>0</v>
      </c>
      <c r="W21" s="58">
        <f t="shared" si="32"/>
        <v>0</v>
      </c>
    </row>
    <row r="22" spans="1:23">
      <c r="A22" s="58">
        <f>IF( G21=0, 0, IF( MONTH(G21+1) = MONTH(_Abr1), G21+1, 0 ) )</f>
        <v>0</v>
      </c>
      <c r="B22" s="59">
        <f t="shared" si="30"/>
        <v>0</v>
      </c>
      <c r="C22" s="59">
        <f t="shared" si="30"/>
        <v>0</v>
      </c>
      <c r="D22" s="59">
        <f t="shared" si="30"/>
        <v>0</v>
      </c>
      <c r="E22" s="59">
        <f t="shared" si="30"/>
        <v>0</v>
      </c>
      <c r="F22" s="59">
        <f t="shared" si="30"/>
        <v>0</v>
      </c>
      <c r="G22" s="58">
        <f t="shared" si="30"/>
        <v>0</v>
      </c>
      <c r="I22" s="58">
        <f>IF( O21=0, 0, IF( MONTH(O21+1) = MONTH(_Mai1), O21+1, 0 ) )</f>
        <v>0</v>
      </c>
      <c r="J22" s="59">
        <f t="shared" si="31"/>
        <v>0</v>
      </c>
      <c r="K22" s="59">
        <f t="shared" si="31"/>
        <v>0</v>
      </c>
      <c r="L22" s="59">
        <f t="shared" si="31"/>
        <v>0</v>
      </c>
      <c r="M22" s="59">
        <f t="shared" si="31"/>
        <v>0</v>
      </c>
      <c r="N22" s="59">
        <f t="shared" si="31"/>
        <v>0</v>
      </c>
      <c r="O22" s="58">
        <f t="shared" si="31"/>
        <v>0</v>
      </c>
      <c r="Q22" s="58">
        <f>IF( W21=0, 0, IF( MONTH(W21+1) = MONTH(_Jun1), W21+1, 0 ) )</f>
        <v>0</v>
      </c>
      <c r="R22" s="59">
        <f t="shared" si="32"/>
        <v>0</v>
      </c>
      <c r="S22" s="59">
        <f t="shared" si="32"/>
        <v>0</v>
      </c>
      <c r="T22" s="59">
        <f t="shared" si="32"/>
        <v>0</v>
      </c>
      <c r="U22" s="59">
        <f t="shared" si="32"/>
        <v>0</v>
      </c>
      <c r="V22" s="59">
        <f t="shared" si="32"/>
        <v>0</v>
      </c>
      <c r="W22" s="58">
        <f t="shared" si="32"/>
        <v>0</v>
      </c>
    </row>
    <row r="24" spans="1:23">
      <c r="A24" s="7">
        <f>DATE(Ano,7,1)</f>
        <v>42552</v>
      </c>
      <c r="B24" s="5"/>
      <c r="C24" s="5"/>
      <c r="D24" s="5"/>
      <c r="E24" s="5"/>
      <c r="F24" s="5"/>
      <c r="G24" s="6"/>
      <c r="I24" s="7">
        <f>DATE(Ano,8,1)</f>
        <v>42583</v>
      </c>
      <c r="J24" s="5"/>
      <c r="K24" s="5"/>
      <c r="L24" s="5"/>
      <c r="M24" s="5"/>
      <c r="N24" s="5"/>
      <c r="O24" s="6"/>
      <c r="Q24" s="7">
        <f>DATE(Ano,9,1)</f>
        <v>42614</v>
      </c>
      <c r="R24" s="5"/>
      <c r="S24" s="5"/>
      <c r="T24" s="5"/>
      <c r="U24" s="5"/>
      <c r="V24" s="5"/>
      <c r="W24" s="6"/>
    </row>
    <row r="25" spans="1:23">
      <c r="A25" s="2" t="str">
        <f t="shared" ref="A25:G25" si="33">A16</f>
        <v>D</v>
      </c>
      <c r="B25" s="3" t="str">
        <f t="shared" si="33"/>
        <v>S</v>
      </c>
      <c r="C25" s="3" t="str">
        <f t="shared" si="33"/>
        <v>T</v>
      </c>
      <c r="D25" s="3" t="str">
        <f t="shared" si="33"/>
        <v>Q</v>
      </c>
      <c r="E25" s="3" t="str">
        <f t="shared" si="33"/>
        <v>Q</v>
      </c>
      <c r="F25" s="3" t="str">
        <f t="shared" si="33"/>
        <v>S</v>
      </c>
      <c r="G25" s="4" t="str">
        <f t="shared" si="33"/>
        <v>S</v>
      </c>
      <c r="I25" s="2" t="str">
        <f t="shared" ref="I25:O25" si="34">A25</f>
        <v>D</v>
      </c>
      <c r="J25" s="3" t="str">
        <f t="shared" si="34"/>
        <v>S</v>
      </c>
      <c r="K25" s="3" t="str">
        <f t="shared" si="34"/>
        <v>T</v>
      </c>
      <c r="L25" s="3" t="str">
        <f t="shared" si="34"/>
        <v>Q</v>
      </c>
      <c r="M25" s="3" t="str">
        <f t="shared" si="34"/>
        <v>Q</v>
      </c>
      <c r="N25" s="3" t="str">
        <f t="shared" si="34"/>
        <v>S</v>
      </c>
      <c r="O25" s="4" t="str">
        <f t="shared" si="34"/>
        <v>S</v>
      </c>
      <c r="Q25" s="2" t="str">
        <f t="shared" ref="Q25:W25" si="35">I25</f>
        <v>D</v>
      </c>
      <c r="R25" s="3" t="str">
        <f t="shared" si="35"/>
        <v>S</v>
      </c>
      <c r="S25" s="3" t="str">
        <f t="shared" si="35"/>
        <v>T</v>
      </c>
      <c r="T25" s="3" t="str">
        <f t="shared" si="35"/>
        <v>Q</v>
      </c>
      <c r="U25" s="3" t="str">
        <f t="shared" si="35"/>
        <v>Q</v>
      </c>
      <c r="V25" s="3" t="str">
        <f t="shared" si="35"/>
        <v>S</v>
      </c>
      <c r="W25" s="4" t="str">
        <f t="shared" si="35"/>
        <v>S</v>
      </c>
    </row>
    <row r="26" spans="1:23">
      <c r="A26" s="58">
        <f>IF( WEEKDAY(_Jul1) = MOD(COLUMN(),8), _Jul1, 0 )</f>
        <v>0</v>
      </c>
      <c r="B26" s="59">
        <f t="shared" ref="B26:G26" si="36">IF( A26&gt;0, A26+1, IF( WEEKDAY(_Jul1)=MOD(COLUMN(),8), _Jul1, 0) )</f>
        <v>0</v>
      </c>
      <c r="C26" s="59">
        <f t="shared" si="36"/>
        <v>0</v>
      </c>
      <c r="D26" s="59">
        <f t="shared" si="36"/>
        <v>0</v>
      </c>
      <c r="E26" s="59">
        <f t="shared" si="36"/>
        <v>0</v>
      </c>
      <c r="F26" s="59">
        <f t="shared" si="36"/>
        <v>42552</v>
      </c>
      <c r="G26" s="58">
        <f t="shared" si="36"/>
        <v>42553</v>
      </c>
      <c r="I26" s="58">
        <f>IF( WEEKDAY(_Ago1) = MOD(COLUMN(),8), _Ago1, 0 )</f>
        <v>0</v>
      </c>
      <c r="J26" s="59">
        <f t="shared" ref="J26:O26" si="37">IF( I26&gt;0, I26+1, IF( WEEKDAY(_Ago1)=MOD(COLUMN(),8), _Ago1, 0) )</f>
        <v>42583</v>
      </c>
      <c r="K26" s="59">
        <f t="shared" si="37"/>
        <v>42584</v>
      </c>
      <c r="L26" s="59">
        <f t="shared" si="37"/>
        <v>42585</v>
      </c>
      <c r="M26" s="59">
        <f t="shared" si="37"/>
        <v>42586</v>
      </c>
      <c r="N26" s="59">
        <f t="shared" si="37"/>
        <v>42587</v>
      </c>
      <c r="O26" s="58">
        <f t="shared" si="37"/>
        <v>42588</v>
      </c>
      <c r="Q26" s="58">
        <f>IF( WEEKDAY(_Set1) = MOD(COLUMN(),8), _Set1, 0 )</f>
        <v>0</v>
      </c>
      <c r="R26" s="59">
        <f t="shared" ref="R26:W26" si="38">IF( Q26&gt;0, Q26+1, IF( WEEKDAY(_Set1)=MOD(COLUMN(),8), _Set1, 0) )</f>
        <v>0</v>
      </c>
      <c r="S26" s="59">
        <f t="shared" si="38"/>
        <v>0</v>
      </c>
      <c r="T26" s="59">
        <f t="shared" si="38"/>
        <v>0</v>
      </c>
      <c r="U26" s="59">
        <f t="shared" si="38"/>
        <v>42614</v>
      </c>
      <c r="V26" s="59">
        <f t="shared" si="38"/>
        <v>42615</v>
      </c>
      <c r="W26" s="58">
        <f t="shared" si="38"/>
        <v>42616</v>
      </c>
    </row>
    <row r="27" spans="1:23">
      <c r="A27" s="58">
        <f>G26+1</f>
        <v>42554</v>
      </c>
      <c r="B27" s="59">
        <f t="shared" ref="B27:G27" si="39">A27+1</f>
        <v>42555</v>
      </c>
      <c r="C27" s="59">
        <f t="shared" si="39"/>
        <v>42556</v>
      </c>
      <c r="D27" s="59">
        <f t="shared" si="39"/>
        <v>42557</v>
      </c>
      <c r="E27" s="59">
        <f t="shared" si="39"/>
        <v>42558</v>
      </c>
      <c r="F27" s="59">
        <f t="shared" si="39"/>
        <v>42559</v>
      </c>
      <c r="G27" s="58">
        <f t="shared" si="39"/>
        <v>42560</v>
      </c>
      <c r="I27" s="58">
        <f>O26+1</f>
        <v>42589</v>
      </c>
      <c r="J27" s="59">
        <f t="shared" ref="J27:O27" si="40">I27+1</f>
        <v>42590</v>
      </c>
      <c r="K27" s="59">
        <f t="shared" si="40"/>
        <v>42591</v>
      </c>
      <c r="L27" s="59">
        <f t="shared" si="40"/>
        <v>42592</v>
      </c>
      <c r="M27" s="59">
        <f t="shared" si="40"/>
        <v>42593</v>
      </c>
      <c r="N27" s="59">
        <f t="shared" si="40"/>
        <v>42594</v>
      </c>
      <c r="O27" s="58">
        <f t="shared" si="40"/>
        <v>42595</v>
      </c>
      <c r="Q27" s="58">
        <f>W26+1</f>
        <v>42617</v>
      </c>
      <c r="R27" s="59">
        <f t="shared" ref="R27:W27" si="41">Q27+1</f>
        <v>42618</v>
      </c>
      <c r="S27" s="59">
        <f t="shared" si="41"/>
        <v>42619</v>
      </c>
      <c r="T27" s="59">
        <f t="shared" si="41"/>
        <v>42620</v>
      </c>
      <c r="U27" s="59">
        <f t="shared" si="41"/>
        <v>42621</v>
      </c>
      <c r="V27" s="59">
        <f t="shared" si="41"/>
        <v>42622</v>
      </c>
      <c r="W27" s="58">
        <f t="shared" si="41"/>
        <v>42623</v>
      </c>
    </row>
    <row r="28" spans="1:23">
      <c r="A28" s="58">
        <f>G27+1</f>
        <v>42561</v>
      </c>
      <c r="B28" s="59">
        <f t="shared" ref="B28:G28" si="42">A28+1</f>
        <v>42562</v>
      </c>
      <c r="C28" s="59">
        <f t="shared" si="42"/>
        <v>42563</v>
      </c>
      <c r="D28" s="59">
        <f t="shared" si="42"/>
        <v>42564</v>
      </c>
      <c r="E28" s="59">
        <f t="shared" si="42"/>
        <v>42565</v>
      </c>
      <c r="F28" s="59">
        <f t="shared" si="42"/>
        <v>42566</v>
      </c>
      <c r="G28" s="58">
        <f t="shared" si="42"/>
        <v>42567</v>
      </c>
      <c r="I28" s="58">
        <f>O27+1</f>
        <v>42596</v>
      </c>
      <c r="J28" s="59">
        <f t="shared" ref="J28:O28" si="43">I28+1</f>
        <v>42597</v>
      </c>
      <c r="K28" s="59">
        <f t="shared" si="43"/>
        <v>42598</v>
      </c>
      <c r="L28" s="59">
        <f t="shared" si="43"/>
        <v>42599</v>
      </c>
      <c r="M28" s="59">
        <f t="shared" si="43"/>
        <v>42600</v>
      </c>
      <c r="N28" s="59">
        <f t="shared" si="43"/>
        <v>42601</v>
      </c>
      <c r="O28" s="58">
        <f t="shared" si="43"/>
        <v>42602</v>
      </c>
      <c r="Q28" s="58">
        <f>W27+1</f>
        <v>42624</v>
      </c>
      <c r="R28" s="59">
        <f t="shared" ref="R28:W28" si="44">Q28+1</f>
        <v>42625</v>
      </c>
      <c r="S28" s="59">
        <f t="shared" si="44"/>
        <v>42626</v>
      </c>
      <c r="T28" s="59">
        <f t="shared" si="44"/>
        <v>42627</v>
      </c>
      <c r="U28" s="59">
        <f t="shared" si="44"/>
        <v>42628</v>
      </c>
      <c r="V28" s="59">
        <f t="shared" si="44"/>
        <v>42629</v>
      </c>
      <c r="W28" s="58">
        <f t="shared" si="44"/>
        <v>42630</v>
      </c>
    </row>
    <row r="29" spans="1:23">
      <c r="A29" s="58">
        <f>G28+1</f>
        <v>42568</v>
      </c>
      <c r="B29" s="59">
        <f t="shared" ref="B29:G29" si="45">A29+1</f>
        <v>42569</v>
      </c>
      <c r="C29" s="59">
        <f t="shared" si="45"/>
        <v>42570</v>
      </c>
      <c r="D29" s="59">
        <f t="shared" si="45"/>
        <v>42571</v>
      </c>
      <c r="E29" s="59">
        <f t="shared" si="45"/>
        <v>42572</v>
      </c>
      <c r="F29" s="59">
        <f t="shared" si="45"/>
        <v>42573</v>
      </c>
      <c r="G29" s="58">
        <f t="shared" si="45"/>
        <v>42574</v>
      </c>
      <c r="I29" s="58">
        <f>O28+1</f>
        <v>42603</v>
      </c>
      <c r="J29" s="59">
        <f t="shared" ref="J29:O29" si="46">I29+1</f>
        <v>42604</v>
      </c>
      <c r="K29" s="59">
        <f t="shared" si="46"/>
        <v>42605</v>
      </c>
      <c r="L29" s="59">
        <f t="shared" si="46"/>
        <v>42606</v>
      </c>
      <c r="M29" s="59">
        <f t="shared" si="46"/>
        <v>42607</v>
      </c>
      <c r="N29" s="59">
        <f t="shared" si="46"/>
        <v>42608</v>
      </c>
      <c r="O29" s="58">
        <f t="shared" si="46"/>
        <v>42609</v>
      </c>
      <c r="Q29" s="58">
        <f>W28+1</f>
        <v>42631</v>
      </c>
      <c r="R29" s="59">
        <f t="shared" ref="R29:W29" si="47">Q29+1</f>
        <v>42632</v>
      </c>
      <c r="S29" s="59">
        <f t="shared" si="47"/>
        <v>42633</v>
      </c>
      <c r="T29" s="59">
        <f t="shared" si="47"/>
        <v>42634</v>
      </c>
      <c r="U29" s="59">
        <f t="shared" si="47"/>
        <v>42635</v>
      </c>
      <c r="V29" s="59">
        <f t="shared" si="47"/>
        <v>42636</v>
      </c>
      <c r="W29" s="58">
        <f t="shared" si="47"/>
        <v>42637</v>
      </c>
    </row>
    <row r="30" spans="1:23">
      <c r="A30" s="58">
        <f>IF( MONTH(G29+1) = MONTH(_Jul1), G29+1, 0 )</f>
        <v>42575</v>
      </c>
      <c r="B30" s="59">
        <f t="shared" ref="B30:G31" si="48">IF( A30=0, 0, IF( MONTH(A30+1) = MONTH(_Jul1), A30+1, 0 ) )</f>
        <v>42576</v>
      </c>
      <c r="C30" s="59">
        <f t="shared" si="48"/>
        <v>42577</v>
      </c>
      <c r="D30" s="59">
        <f t="shared" si="48"/>
        <v>42578</v>
      </c>
      <c r="E30" s="59">
        <f t="shared" si="48"/>
        <v>42579</v>
      </c>
      <c r="F30" s="59">
        <f t="shared" si="48"/>
        <v>42580</v>
      </c>
      <c r="G30" s="58">
        <f t="shared" si="48"/>
        <v>42581</v>
      </c>
      <c r="I30" s="58">
        <f>IF( MONTH(O29+1) = MONTH(_Ago1), O29+1, 0 )</f>
        <v>42610</v>
      </c>
      <c r="J30" s="59">
        <f t="shared" ref="J30:O31" si="49">IF( I30=0, 0, IF( MONTH(I30+1) = MONTH(_Ago1), I30+1, 0 ) )</f>
        <v>42611</v>
      </c>
      <c r="K30" s="59">
        <f t="shared" si="49"/>
        <v>42612</v>
      </c>
      <c r="L30" s="59">
        <f t="shared" si="49"/>
        <v>42613</v>
      </c>
      <c r="M30" s="59">
        <f t="shared" si="49"/>
        <v>0</v>
      </c>
      <c r="N30" s="59">
        <f t="shared" si="49"/>
        <v>0</v>
      </c>
      <c r="O30" s="58">
        <f t="shared" si="49"/>
        <v>0</v>
      </c>
      <c r="Q30" s="58">
        <f>IF( MONTH(W29+1) = MONTH(_Set1), W29+1, 0 )</f>
        <v>42638</v>
      </c>
      <c r="R30" s="59">
        <f t="shared" ref="R30:W31" si="50">IF( Q30=0, 0, IF( MONTH(Q30+1) = MONTH(_Set1), Q30+1, 0 ) )</f>
        <v>42639</v>
      </c>
      <c r="S30" s="59">
        <f t="shared" si="50"/>
        <v>42640</v>
      </c>
      <c r="T30" s="59">
        <f t="shared" si="50"/>
        <v>42641</v>
      </c>
      <c r="U30" s="59">
        <f t="shared" si="50"/>
        <v>42642</v>
      </c>
      <c r="V30" s="59">
        <f t="shared" si="50"/>
        <v>42643</v>
      </c>
      <c r="W30" s="58">
        <f t="shared" si="50"/>
        <v>0</v>
      </c>
    </row>
    <row r="31" spans="1:23">
      <c r="A31" s="58">
        <f>IF( G30=0, 0, IF( MONTH(G30+1) = MONTH(_Jul1), G30+1, 0 ) )</f>
        <v>42582</v>
      </c>
      <c r="B31" s="59">
        <f t="shared" si="48"/>
        <v>0</v>
      </c>
      <c r="C31" s="59">
        <f t="shared" si="48"/>
        <v>0</v>
      </c>
      <c r="D31" s="59">
        <f t="shared" si="48"/>
        <v>0</v>
      </c>
      <c r="E31" s="59">
        <f t="shared" si="48"/>
        <v>0</v>
      </c>
      <c r="F31" s="59">
        <f t="shared" si="48"/>
        <v>0</v>
      </c>
      <c r="G31" s="58">
        <f t="shared" si="48"/>
        <v>0</v>
      </c>
      <c r="I31" s="58">
        <f>IF( O30=0, 0, IF( MONTH(O30+1) = MONTH(_Ago1), O30+1, 0 ) )</f>
        <v>0</v>
      </c>
      <c r="J31" s="59">
        <f t="shared" si="49"/>
        <v>0</v>
      </c>
      <c r="K31" s="59">
        <f t="shared" si="49"/>
        <v>0</v>
      </c>
      <c r="L31" s="59">
        <f t="shared" si="49"/>
        <v>0</v>
      </c>
      <c r="M31" s="59">
        <f t="shared" si="49"/>
        <v>0</v>
      </c>
      <c r="N31" s="59">
        <f t="shared" si="49"/>
        <v>0</v>
      </c>
      <c r="O31" s="58">
        <f t="shared" si="49"/>
        <v>0</v>
      </c>
      <c r="Q31" s="58">
        <f>IF( W30=0, 0, IF( MONTH(W30+1) = MONTH(_Set1), W30+1, 0 ) )</f>
        <v>0</v>
      </c>
      <c r="R31" s="59">
        <f t="shared" si="50"/>
        <v>0</v>
      </c>
      <c r="S31" s="59">
        <f t="shared" si="50"/>
        <v>0</v>
      </c>
      <c r="T31" s="59">
        <f t="shared" si="50"/>
        <v>0</v>
      </c>
      <c r="U31" s="59">
        <f t="shared" si="50"/>
        <v>0</v>
      </c>
      <c r="V31" s="59">
        <f t="shared" si="50"/>
        <v>0</v>
      </c>
      <c r="W31" s="58">
        <f t="shared" si="50"/>
        <v>0</v>
      </c>
    </row>
    <row r="33" spans="1:23">
      <c r="A33" s="7">
        <f>DATE(Ano,10,1)</f>
        <v>42644</v>
      </c>
      <c r="B33" s="5"/>
      <c r="C33" s="5"/>
      <c r="D33" s="5"/>
      <c r="E33" s="5"/>
      <c r="F33" s="5"/>
      <c r="G33" s="6"/>
      <c r="I33" s="7">
        <f>DATE(Ano,11,1)</f>
        <v>42675</v>
      </c>
      <c r="J33" s="5"/>
      <c r="K33" s="5"/>
      <c r="L33" s="5"/>
      <c r="M33" s="5"/>
      <c r="N33" s="5"/>
      <c r="O33" s="6"/>
      <c r="Q33" s="7">
        <f>DATE(Ano,12,1)</f>
        <v>42705</v>
      </c>
      <c r="R33" s="5"/>
      <c r="S33" s="5"/>
      <c r="T33" s="5"/>
      <c r="U33" s="5"/>
      <c r="V33" s="5"/>
      <c r="W33" s="6"/>
    </row>
    <row r="34" spans="1:23">
      <c r="A34" s="2" t="str">
        <f t="shared" ref="A34:G34" si="51">A25</f>
        <v>D</v>
      </c>
      <c r="B34" s="3" t="str">
        <f t="shared" si="51"/>
        <v>S</v>
      </c>
      <c r="C34" s="3" t="str">
        <f t="shared" si="51"/>
        <v>T</v>
      </c>
      <c r="D34" s="3" t="str">
        <f t="shared" si="51"/>
        <v>Q</v>
      </c>
      <c r="E34" s="3" t="str">
        <f t="shared" si="51"/>
        <v>Q</v>
      </c>
      <c r="F34" s="3" t="str">
        <f t="shared" si="51"/>
        <v>S</v>
      </c>
      <c r="G34" s="4" t="str">
        <f t="shared" si="51"/>
        <v>S</v>
      </c>
      <c r="I34" s="2" t="str">
        <f t="shared" ref="I34:O34" si="52">A34</f>
        <v>D</v>
      </c>
      <c r="J34" s="3" t="str">
        <f t="shared" si="52"/>
        <v>S</v>
      </c>
      <c r="K34" s="3" t="str">
        <f t="shared" si="52"/>
        <v>T</v>
      </c>
      <c r="L34" s="3" t="str">
        <f t="shared" si="52"/>
        <v>Q</v>
      </c>
      <c r="M34" s="3" t="str">
        <f t="shared" si="52"/>
        <v>Q</v>
      </c>
      <c r="N34" s="3" t="str">
        <f t="shared" si="52"/>
        <v>S</v>
      </c>
      <c r="O34" s="4" t="str">
        <f t="shared" si="52"/>
        <v>S</v>
      </c>
      <c r="Q34" s="2" t="str">
        <f t="shared" ref="Q34:W34" si="53">I34</f>
        <v>D</v>
      </c>
      <c r="R34" s="3" t="str">
        <f t="shared" si="53"/>
        <v>S</v>
      </c>
      <c r="S34" s="3" t="str">
        <f t="shared" si="53"/>
        <v>T</v>
      </c>
      <c r="T34" s="3" t="str">
        <f t="shared" si="53"/>
        <v>Q</v>
      </c>
      <c r="U34" s="3" t="str">
        <f t="shared" si="53"/>
        <v>Q</v>
      </c>
      <c r="V34" s="3" t="str">
        <f t="shared" si="53"/>
        <v>S</v>
      </c>
      <c r="W34" s="4" t="str">
        <f t="shared" si="53"/>
        <v>S</v>
      </c>
    </row>
    <row r="35" spans="1:23">
      <c r="A35" s="58">
        <f>IF( WEEKDAY(_Out1) = MOD(COLUMN(),8), _Out1, 0 )</f>
        <v>0</v>
      </c>
      <c r="B35" s="59">
        <f t="shared" ref="B35:G35" si="54">IF( A35&gt;0, A35+1, IF( WEEKDAY(_Out1)=MOD(COLUMN(),8), _Out1, 0) )</f>
        <v>0</v>
      </c>
      <c r="C35" s="59">
        <f t="shared" si="54"/>
        <v>0</v>
      </c>
      <c r="D35" s="59">
        <f t="shared" si="54"/>
        <v>0</v>
      </c>
      <c r="E35" s="59">
        <f t="shared" si="54"/>
        <v>0</v>
      </c>
      <c r="F35" s="59">
        <f t="shared" si="54"/>
        <v>0</v>
      </c>
      <c r="G35" s="58">
        <f t="shared" si="54"/>
        <v>42644</v>
      </c>
      <c r="I35" s="58">
        <f>IF( WEEKDAY(_Nov1) = MOD(COLUMN(),8), _Nov1, 0 )</f>
        <v>0</v>
      </c>
      <c r="J35" s="59">
        <f t="shared" ref="J35:O35" si="55">IF( I35&gt;0, I35+1, IF( WEEKDAY(_Nov1)=MOD(COLUMN(),8), _Nov1, 0) )</f>
        <v>0</v>
      </c>
      <c r="K35" s="59">
        <f t="shared" si="55"/>
        <v>42675</v>
      </c>
      <c r="L35" s="59">
        <f t="shared" si="55"/>
        <v>42676</v>
      </c>
      <c r="M35" s="59">
        <f t="shared" si="55"/>
        <v>42677</v>
      </c>
      <c r="N35" s="59">
        <f t="shared" si="55"/>
        <v>42678</v>
      </c>
      <c r="O35" s="58">
        <f t="shared" si="55"/>
        <v>42679</v>
      </c>
      <c r="Q35" s="58">
        <f>IF( WEEKDAY(_Dez1) = MOD(COLUMN(),8), _Dez1, 0 )</f>
        <v>0</v>
      </c>
      <c r="R35" s="59">
        <f t="shared" ref="R35:W35" si="56">IF( Q35&gt;0, Q35+1, IF( WEEKDAY(_Dez1)=MOD(COLUMN(),8), _Dez1, 0) )</f>
        <v>0</v>
      </c>
      <c r="S35" s="59">
        <f t="shared" si="56"/>
        <v>0</v>
      </c>
      <c r="T35" s="59">
        <f t="shared" si="56"/>
        <v>0</v>
      </c>
      <c r="U35" s="59">
        <f t="shared" si="56"/>
        <v>42705</v>
      </c>
      <c r="V35" s="59">
        <f t="shared" si="56"/>
        <v>42706</v>
      </c>
      <c r="W35" s="58">
        <f t="shared" si="56"/>
        <v>42707</v>
      </c>
    </row>
    <row r="36" spans="1:23">
      <c r="A36" s="58">
        <f>G35+1</f>
        <v>42645</v>
      </c>
      <c r="B36" s="59">
        <f t="shared" ref="B36:G36" si="57">A36+1</f>
        <v>42646</v>
      </c>
      <c r="C36" s="59">
        <f t="shared" si="57"/>
        <v>42647</v>
      </c>
      <c r="D36" s="59">
        <f t="shared" si="57"/>
        <v>42648</v>
      </c>
      <c r="E36" s="59">
        <f t="shared" si="57"/>
        <v>42649</v>
      </c>
      <c r="F36" s="59">
        <f t="shared" si="57"/>
        <v>42650</v>
      </c>
      <c r="G36" s="58">
        <f t="shared" si="57"/>
        <v>42651</v>
      </c>
      <c r="I36" s="58">
        <f>O35+1</f>
        <v>42680</v>
      </c>
      <c r="J36" s="59">
        <f t="shared" ref="J36:O36" si="58">I36+1</f>
        <v>42681</v>
      </c>
      <c r="K36" s="59">
        <f t="shared" si="58"/>
        <v>42682</v>
      </c>
      <c r="L36" s="59">
        <f t="shared" si="58"/>
        <v>42683</v>
      </c>
      <c r="M36" s="59">
        <f t="shared" si="58"/>
        <v>42684</v>
      </c>
      <c r="N36" s="59">
        <f t="shared" si="58"/>
        <v>42685</v>
      </c>
      <c r="O36" s="58">
        <f t="shared" si="58"/>
        <v>42686</v>
      </c>
      <c r="Q36" s="58">
        <f>W35+1</f>
        <v>42708</v>
      </c>
      <c r="R36" s="59">
        <f t="shared" ref="R36:W36" si="59">Q36+1</f>
        <v>42709</v>
      </c>
      <c r="S36" s="59">
        <f t="shared" si="59"/>
        <v>42710</v>
      </c>
      <c r="T36" s="59">
        <f t="shared" si="59"/>
        <v>42711</v>
      </c>
      <c r="U36" s="59">
        <f t="shared" si="59"/>
        <v>42712</v>
      </c>
      <c r="V36" s="59">
        <f t="shared" si="59"/>
        <v>42713</v>
      </c>
      <c r="W36" s="58">
        <f t="shared" si="59"/>
        <v>42714</v>
      </c>
    </row>
    <row r="37" spans="1:23">
      <c r="A37" s="58">
        <f>G36+1</f>
        <v>42652</v>
      </c>
      <c r="B37" s="59">
        <f t="shared" ref="B37:G37" si="60">A37+1</f>
        <v>42653</v>
      </c>
      <c r="C37" s="59">
        <f t="shared" si="60"/>
        <v>42654</v>
      </c>
      <c r="D37" s="59">
        <f t="shared" si="60"/>
        <v>42655</v>
      </c>
      <c r="E37" s="59">
        <f t="shared" si="60"/>
        <v>42656</v>
      </c>
      <c r="F37" s="59">
        <f t="shared" si="60"/>
        <v>42657</v>
      </c>
      <c r="G37" s="58">
        <f t="shared" si="60"/>
        <v>42658</v>
      </c>
      <c r="I37" s="58">
        <f>O36+1</f>
        <v>42687</v>
      </c>
      <c r="J37" s="59">
        <f t="shared" ref="J37:O37" si="61">I37+1</f>
        <v>42688</v>
      </c>
      <c r="K37" s="59">
        <f t="shared" si="61"/>
        <v>42689</v>
      </c>
      <c r="L37" s="59">
        <f t="shared" si="61"/>
        <v>42690</v>
      </c>
      <c r="M37" s="59">
        <f t="shared" si="61"/>
        <v>42691</v>
      </c>
      <c r="N37" s="59">
        <f t="shared" si="61"/>
        <v>42692</v>
      </c>
      <c r="O37" s="58">
        <f t="shared" si="61"/>
        <v>42693</v>
      </c>
      <c r="Q37" s="58">
        <f>W36+1</f>
        <v>42715</v>
      </c>
      <c r="R37" s="59">
        <f t="shared" ref="R37:W37" si="62">Q37+1</f>
        <v>42716</v>
      </c>
      <c r="S37" s="59">
        <f t="shared" si="62"/>
        <v>42717</v>
      </c>
      <c r="T37" s="59">
        <f t="shared" si="62"/>
        <v>42718</v>
      </c>
      <c r="U37" s="59">
        <f t="shared" si="62"/>
        <v>42719</v>
      </c>
      <c r="V37" s="59">
        <f t="shared" si="62"/>
        <v>42720</v>
      </c>
      <c r="W37" s="58">
        <f t="shared" si="62"/>
        <v>42721</v>
      </c>
    </row>
    <row r="38" spans="1:23">
      <c r="A38" s="58">
        <f>G37+1</f>
        <v>42659</v>
      </c>
      <c r="B38" s="59">
        <f t="shared" ref="B38:G38" si="63">A38+1</f>
        <v>42660</v>
      </c>
      <c r="C38" s="59">
        <f t="shared" si="63"/>
        <v>42661</v>
      </c>
      <c r="D38" s="59">
        <f t="shared" si="63"/>
        <v>42662</v>
      </c>
      <c r="E38" s="59">
        <f t="shared" si="63"/>
        <v>42663</v>
      </c>
      <c r="F38" s="59">
        <f t="shared" si="63"/>
        <v>42664</v>
      </c>
      <c r="G38" s="58">
        <f t="shared" si="63"/>
        <v>42665</v>
      </c>
      <c r="I38" s="58">
        <f>O37+1</f>
        <v>42694</v>
      </c>
      <c r="J38" s="59">
        <f t="shared" ref="J38:O38" si="64">I38+1</f>
        <v>42695</v>
      </c>
      <c r="K38" s="59">
        <f t="shared" si="64"/>
        <v>42696</v>
      </c>
      <c r="L38" s="59">
        <f t="shared" si="64"/>
        <v>42697</v>
      </c>
      <c r="M38" s="59">
        <f t="shared" si="64"/>
        <v>42698</v>
      </c>
      <c r="N38" s="59">
        <f t="shared" si="64"/>
        <v>42699</v>
      </c>
      <c r="O38" s="58">
        <f t="shared" si="64"/>
        <v>42700</v>
      </c>
      <c r="Q38" s="58">
        <f>W37+1</f>
        <v>42722</v>
      </c>
      <c r="R38" s="59">
        <f t="shared" ref="R38:W38" si="65">Q38+1</f>
        <v>42723</v>
      </c>
      <c r="S38" s="59">
        <f t="shared" si="65"/>
        <v>42724</v>
      </c>
      <c r="T38" s="59">
        <f t="shared" si="65"/>
        <v>42725</v>
      </c>
      <c r="U38" s="59">
        <f t="shared" si="65"/>
        <v>42726</v>
      </c>
      <c r="V38" s="59">
        <f t="shared" si="65"/>
        <v>42727</v>
      </c>
      <c r="W38" s="58">
        <f t="shared" si="65"/>
        <v>42728</v>
      </c>
    </row>
    <row r="39" spans="1:23">
      <c r="A39" s="58">
        <f>IF( MONTH(G38+1) = MONTH(_Out1), G38+1, 0 )</f>
        <v>42666</v>
      </c>
      <c r="B39" s="59">
        <f t="shared" ref="B39:G40" si="66">IF( A39=0, 0, IF( MONTH(A39+1) = MONTH(_Out1), A39+1, 0 ) )</f>
        <v>42667</v>
      </c>
      <c r="C39" s="59">
        <f t="shared" si="66"/>
        <v>42668</v>
      </c>
      <c r="D39" s="59">
        <f t="shared" si="66"/>
        <v>42669</v>
      </c>
      <c r="E39" s="59">
        <f t="shared" si="66"/>
        <v>42670</v>
      </c>
      <c r="F39" s="59">
        <f t="shared" si="66"/>
        <v>42671</v>
      </c>
      <c r="G39" s="58">
        <f t="shared" si="66"/>
        <v>42672</v>
      </c>
      <c r="I39" s="58">
        <f>IF( MONTH(O38+1) = MONTH(_Nov1), O38+1, 0 )</f>
        <v>42701</v>
      </c>
      <c r="J39" s="59">
        <f t="shared" ref="J39:O40" si="67">IF( I39=0, 0, IF( MONTH(I39+1) = MONTH(_Nov1), I39+1, 0 ) )</f>
        <v>42702</v>
      </c>
      <c r="K39" s="59">
        <f t="shared" si="67"/>
        <v>42703</v>
      </c>
      <c r="L39" s="59">
        <f t="shared" si="67"/>
        <v>42704</v>
      </c>
      <c r="M39" s="59">
        <f t="shared" si="67"/>
        <v>0</v>
      </c>
      <c r="N39" s="59">
        <f t="shared" si="67"/>
        <v>0</v>
      </c>
      <c r="O39" s="58">
        <f t="shared" si="67"/>
        <v>0</v>
      </c>
      <c r="Q39" s="58">
        <f>IF( MONTH(W38+1) = MONTH(_Dez1), W38+1, 0 )</f>
        <v>42729</v>
      </c>
      <c r="R39" s="59">
        <f t="shared" ref="R39:W40" si="68">IF( Q39=0, 0, IF( MONTH(Q39+1) = MONTH(_Dez1), Q39+1, 0 ) )</f>
        <v>42730</v>
      </c>
      <c r="S39" s="59">
        <f t="shared" si="68"/>
        <v>42731</v>
      </c>
      <c r="T39" s="59">
        <f t="shared" si="68"/>
        <v>42732</v>
      </c>
      <c r="U39" s="59">
        <f t="shared" si="68"/>
        <v>42733</v>
      </c>
      <c r="V39" s="59">
        <f t="shared" si="68"/>
        <v>42734</v>
      </c>
      <c r="W39" s="58">
        <f t="shared" si="68"/>
        <v>42735</v>
      </c>
    </row>
    <row r="40" spans="1:23">
      <c r="A40" s="58">
        <f>IF( G39=0, 0, IF( MONTH(G39+1) = MONTH(_Out1), G39+1, 0 ) )</f>
        <v>42673</v>
      </c>
      <c r="B40" s="59">
        <f t="shared" si="66"/>
        <v>42674</v>
      </c>
      <c r="C40" s="59">
        <f t="shared" si="66"/>
        <v>0</v>
      </c>
      <c r="D40" s="59">
        <f t="shared" si="66"/>
        <v>0</v>
      </c>
      <c r="E40" s="59">
        <f t="shared" si="66"/>
        <v>0</v>
      </c>
      <c r="F40" s="59">
        <f t="shared" si="66"/>
        <v>0</v>
      </c>
      <c r="G40" s="58">
        <f t="shared" si="66"/>
        <v>0</v>
      </c>
      <c r="I40" s="58">
        <f>IF( O39=0, 0, IF( MONTH(O39+1) = MONTH(_Nov1), O39+1, 0 ) )</f>
        <v>0</v>
      </c>
      <c r="J40" s="59">
        <f t="shared" si="67"/>
        <v>0</v>
      </c>
      <c r="K40" s="59">
        <f t="shared" si="67"/>
        <v>0</v>
      </c>
      <c r="L40" s="59">
        <f t="shared" si="67"/>
        <v>0</v>
      </c>
      <c r="M40" s="59">
        <f t="shared" si="67"/>
        <v>0</v>
      </c>
      <c r="N40" s="59">
        <f t="shared" si="67"/>
        <v>0</v>
      </c>
      <c r="O40" s="58">
        <f t="shared" si="67"/>
        <v>0</v>
      </c>
      <c r="Q40" s="58">
        <f>IF( W39=0, 0, IF( MONTH(W39+1) = MONTH(_Dez1), W39+1, 0 ) )</f>
        <v>0</v>
      </c>
      <c r="R40" s="59">
        <f t="shared" si="68"/>
        <v>0</v>
      </c>
      <c r="S40" s="59">
        <f t="shared" si="68"/>
        <v>0</v>
      </c>
      <c r="T40" s="59">
        <f t="shared" si="68"/>
        <v>0</v>
      </c>
      <c r="U40" s="59">
        <f t="shared" si="68"/>
        <v>0</v>
      </c>
      <c r="V40" s="59">
        <f t="shared" si="68"/>
        <v>0</v>
      </c>
      <c r="W40" s="58">
        <f t="shared" si="68"/>
        <v>0</v>
      </c>
    </row>
  </sheetData>
  <sheetProtection sheet="1" objects="1" scenarios="1"/>
  <mergeCells count="1">
    <mergeCell ref="C2:E2"/>
  </mergeCells>
  <phoneticPr fontId="0" type="noConversion"/>
  <conditionalFormatting sqref="A35:G40 I35:O40 Q35:W40 A26:G31 I26:O31 Q26:W31 A17:G22 I17:O22 Q17:W22 Q8:W13 I8:O13 A8:G13">
    <cfRule type="expression" dxfId="5" priority="1" stopIfTrue="1">
      <formula xml:space="preserve"> AND( Exibir_Fer_Nac, MATCH(A8, _Brz1, 0) &gt; 0 )</formula>
    </cfRule>
    <cfRule type="expression" dxfId="4" priority="2" stopIfTrue="1">
      <formula xml:space="preserve"> AND( Exibir_Dat_Com, MATCH(A8, _Brz2, 0) &gt; 0 )</formula>
    </cfRule>
    <cfRule type="expression" dxfId="3" priority="3" stopIfTrue="1">
      <formula xml:space="preserve"> AND( Exibir_Fer_EUA, MATCH(A8, USA, 0) &gt; 0 )</formula>
    </cfRule>
  </conditionalFormatting>
  <dataValidations count="1">
    <dataValidation type="whole" allowBlank="1" showErrorMessage="1" sqref="C2:E2">
      <formula1>1900</formula1>
      <formula2>2050</formula2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D34"/>
  <sheetViews>
    <sheetView showGridLines="0" showRowColHeaders="0" workbookViewId="0">
      <selection activeCell="A3" activeCellId="1" sqref="A12:D14 A3:D3"/>
    </sheetView>
  </sheetViews>
  <sheetFormatPr defaultRowHeight="12.75"/>
  <cols>
    <col min="1" max="1" width="30.7109375" style="1" customWidth="1"/>
    <col min="2" max="2" width="24.7109375" style="1" customWidth="1"/>
    <col min="3" max="3" width="8.7109375" style="16" customWidth="1"/>
    <col min="4" max="4" width="28.7109375" style="17" customWidth="1"/>
    <col min="5" max="16384" width="9.140625" style="1"/>
  </cols>
  <sheetData>
    <row r="1" spans="1:4" ht="19.5">
      <c r="A1" s="15" t="str">
        <f>"Tabelas de Feriados em "&amp;Ano</f>
        <v>Tabelas de Feriados em 2016</v>
      </c>
    </row>
    <row r="2" spans="1:4" ht="13.5" thickBot="1"/>
    <row r="3" spans="1:4" ht="15">
      <c r="A3" s="18" t="s">
        <v>5</v>
      </c>
      <c r="B3" s="19" t="s">
        <v>6</v>
      </c>
      <c r="C3" s="20" t="s">
        <v>8</v>
      </c>
      <c r="D3" s="21" t="s">
        <v>7</v>
      </c>
    </row>
    <row r="4" spans="1:4">
      <c r="A4" s="8" t="s">
        <v>30</v>
      </c>
      <c r="B4" s="22">
        <f>DATE(Ano,1,1)</f>
        <v>42370</v>
      </c>
      <c r="C4" s="23" t="s">
        <v>9</v>
      </c>
      <c r="D4" s="43" t="s">
        <v>11</v>
      </c>
    </row>
    <row r="5" spans="1:4">
      <c r="A5" s="8" t="s">
        <v>32</v>
      </c>
      <c r="B5" s="22">
        <f>Páscoa-2</f>
        <v>42454</v>
      </c>
      <c r="C5" s="23" t="s">
        <v>10</v>
      </c>
      <c r="D5" s="43" t="s">
        <v>13</v>
      </c>
    </row>
    <row r="6" spans="1:4">
      <c r="A6" s="42" t="s">
        <v>33</v>
      </c>
      <c r="B6" s="22">
        <f>IF(MOD(Ano,19)&gt;10,DATE(Ano,4,18),IF(DAY(DATE(Ano,3,22)+MOD(19*MOD(Ano,19)+24,30)+MOD(6*MOD(19*MOD(Ano,19)+24,30)+4*MOD(Ano,7)+2*MOD(Ano,4)+5,7))=26,DATE(Ano,4,19),DATE(Ano,3,22)+MOD(19*MOD(Ano,19)+24,30)+MOD(6*MOD(19*MOD(Ano,19)+24,30)+4*MOD(Ano,7)+2*MOD(Ano,4)+5,7)))</f>
        <v>42456</v>
      </c>
      <c r="C6" s="23" t="s">
        <v>10</v>
      </c>
      <c r="D6" s="43" t="s">
        <v>14</v>
      </c>
    </row>
    <row r="7" spans="1:4">
      <c r="A7" s="8" t="s">
        <v>34</v>
      </c>
      <c r="B7" s="22">
        <f>DATE(Ano,4,21)</f>
        <v>42481</v>
      </c>
      <c r="C7" s="23" t="s">
        <v>9</v>
      </c>
      <c r="D7" s="43" t="s">
        <v>15</v>
      </c>
    </row>
    <row r="8" spans="1:4">
      <c r="A8" s="8" t="s">
        <v>35</v>
      </c>
      <c r="B8" s="22">
        <f>DATE(Ano,5,1)</f>
        <v>42491</v>
      </c>
      <c r="C8" s="23" t="s">
        <v>9</v>
      </c>
      <c r="D8" s="43" t="s">
        <v>16</v>
      </c>
    </row>
    <row r="9" spans="1:4">
      <c r="A9" s="8" t="s">
        <v>36</v>
      </c>
      <c r="B9" s="22">
        <f>Páscoa+60</f>
        <v>42516</v>
      </c>
      <c r="C9" s="23" t="s">
        <v>10</v>
      </c>
      <c r="D9" s="43" t="s">
        <v>17</v>
      </c>
    </row>
    <row r="10" spans="1:4">
      <c r="A10" s="8" t="s">
        <v>37</v>
      </c>
      <c r="B10" s="22">
        <f>DATE(Ano,9,7)</f>
        <v>42620</v>
      </c>
      <c r="C10" s="23" t="s">
        <v>9</v>
      </c>
      <c r="D10" s="43" t="s">
        <v>18</v>
      </c>
    </row>
    <row r="11" spans="1:4">
      <c r="A11" s="8" t="s">
        <v>38</v>
      </c>
      <c r="B11" s="22">
        <f>DATE(Ano,10,12)</f>
        <v>42655</v>
      </c>
      <c r="C11" s="23" t="s">
        <v>9</v>
      </c>
      <c r="D11" s="43" t="s">
        <v>19</v>
      </c>
    </row>
    <row r="12" spans="1:4">
      <c r="A12" s="8" t="s">
        <v>39</v>
      </c>
      <c r="B12" s="22">
        <f>DATE(Ano,11,2)</f>
        <v>42676</v>
      </c>
      <c r="C12" s="23" t="s">
        <v>9</v>
      </c>
      <c r="D12" s="43" t="s">
        <v>20</v>
      </c>
    </row>
    <row r="13" spans="1:4">
      <c r="A13" s="8" t="s">
        <v>40</v>
      </c>
      <c r="B13" s="22">
        <f>DATE(Ano,11,15)</f>
        <v>42689</v>
      </c>
      <c r="C13" s="23" t="s">
        <v>9</v>
      </c>
      <c r="D13" s="43" t="s">
        <v>21</v>
      </c>
    </row>
    <row r="14" spans="1:4" ht="13.5" thickBot="1">
      <c r="A14" s="9" t="s">
        <v>41</v>
      </c>
      <c r="B14" s="24">
        <f>DATE(Ano,12,25)</f>
        <v>42729</v>
      </c>
      <c r="C14" s="25" t="s">
        <v>9</v>
      </c>
      <c r="D14" s="44" t="s">
        <v>22</v>
      </c>
    </row>
    <row r="15" spans="1:4" ht="13.5" thickBot="1"/>
    <row r="16" spans="1:4" ht="15">
      <c r="A16" s="35" t="s">
        <v>52</v>
      </c>
      <c r="B16" s="36" t="s">
        <v>6</v>
      </c>
      <c r="C16" s="36" t="s">
        <v>8</v>
      </c>
      <c r="D16" s="37" t="s">
        <v>7</v>
      </c>
    </row>
    <row r="17" spans="1:4">
      <c r="A17" s="13" t="s">
        <v>31</v>
      </c>
      <c r="B17" s="38">
        <f>Páscoa-47</f>
        <v>42409</v>
      </c>
      <c r="C17" s="39" t="s">
        <v>10</v>
      </c>
      <c r="D17" s="47" t="s">
        <v>12</v>
      </c>
    </row>
    <row r="18" spans="1:4">
      <c r="A18" s="13" t="s">
        <v>55</v>
      </c>
      <c r="B18" s="38">
        <f>Páscoa-7</f>
        <v>42449</v>
      </c>
      <c r="C18" s="39" t="s">
        <v>10</v>
      </c>
      <c r="D18" s="47" t="s">
        <v>56</v>
      </c>
    </row>
    <row r="19" spans="1:4">
      <c r="A19" s="13" t="s">
        <v>62</v>
      </c>
      <c r="B19" s="38">
        <f>Páscoa-1</f>
        <v>42455</v>
      </c>
      <c r="C19" s="39" t="s">
        <v>10</v>
      </c>
      <c r="D19" s="47" t="s">
        <v>63</v>
      </c>
    </row>
    <row r="20" spans="1:4">
      <c r="A20" s="13" t="s">
        <v>54</v>
      </c>
      <c r="B20" s="38">
        <f>DATE(Ano,5,1)+IF(1&lt;WEEKDAY(DATE(Ano,5,1)),7-WEEKDAY(DATE(Ano,5,1))+1,1-WEEKDAY(DATE(Ano,5,1)))+(2-1)*7</f>
        <v>42498</v>
      </c>
      <c r="C20" s="39" t="s">
        <v>10</v>
      </c>
      <c r="D20" s="47" t="s">
        <v>53</v>
      </c>
    </row>
    <row r="21" spans="1:4">
      <c r="A21" s="13" t="s">
        <v>59</v>
      </c>
      <c r="B21" s="38">
        <f>DATE(Ano,6,12)</f>
        <v>42533</v>
      </c>
      <c r="C21" s="39" t="s">
        <v>9</v>
      </c>
      <c r="D21" s="47" t="s">
        <v>60</v>
      </c>
    </row>
    <row r="22" spans="1:4">
      <c r="A22" s="13" t="s">
        <v>57</v>
      </c>
      <c r="B22" s="38">
        <f>DATE(Ano,10,12)</f>
        <v>42655</v>
      </c>
      <c r="C22" s="39" t="s">
        <v>9</v>
      </c>
      <c r="D22" s="47" t="s">
        <v>19</v>
      </c>
    </row>
    <row r="23" spans="1:4">
      <c r="A23" s="13" t="s">
        <v>58</v>
      </c>
      <c r="B23" s="38">
        <f>DATE(Ano,8,1)+IF(1&lt;WEEKDAY(DATE(Ano,8,1)),7-WEEKDAY(DATE(Ano,8,1))+1,1-WEEKDAY(DATE(Ano,8,1)))+(2-1)*7</f>
        <v>42596</v>
      </c>
      <c r="C23" s="39" t="s">
        <v>10</v>
      </c>
      <c r="D23" s="47" t="s">
        <v>64</v>
      </c>
    </row>
    <row r="24" spans="1:4" ht="13.5" thickBot="1">
      <c r="A24" s="14" t="s">
        <v>61</v>
      </c>
      <c r="B24" s="40">
        <f>DATE(Ano,9,30)</f>
        <v>42643</v>
      </c>
      <c r="C24" s="41" t="s">
        <v>9</v>
      </c>
      <c r="D24" s="48" t="s">
        <v>65</v>
      </c>
    </row>
    <row r="25" spans="1:4" ht="13.5" thickBot="1"/>
    <row r="26" spans="1:4" ht="15">
      <c r="A26" s="26" t="s">
        <v>42</v>
      </c>
      <c r="B26" s="27" t="s">
        <v>6</v>
      </c>
      <c r="C26" s="27" t="s">
        <v>8</v>
      </c>
      <c r="D26" s="28" t="s">
        <v>7</v>
      </c>
    </row>
    <row r="27" spans="1:4">
      <c r="A27" s="10" t="s">
        <v>23</v>
      </c>
      <c r="B27" s="29">
        <f>DATE(Ano,1,21)-MOD(DATE(Ano,1,5),7)</f>
        <v>42387</v>
      </c>
      <c r="C27" s="30" t="s">
        <v>10</v>
      </c>
      <c r="D27" s="45" t="s">
        <v>43</v>
      </c>
    </row>
    <row r="28" spans="1:4">
      <c r="A28" s="10" t="s">
        <v>24</v>
      </c>
      <c r="B28" s="29">
        <f>DATE(Ano,2,21)-MOD(DATE(Ano,2,21)-2,7)</f>
        <v>42415</v>
      </c>
      <c r="C28" s="30" t="s">
        <v>10</v>
      </c>
      <c r="D28" s="45" t="s">
        <v>44</v>
      </c>
    </row>
    <row r="29" spans="1:4">
      <c r="A29" s="10" t="s">
        <v>25</v>
      </c>
      <c r="B29" s="29">
        <f>DATE(Ano,5,31)-MOD(DATE(Ano,5,31)-2,7)</f>
        <v>42520</v>
      </c>
      <c r="C29" s="30" t="s">
        <v>10</v>
      </c>
      <c r="D29" s="45" t="s">
        <v>45</v>
      </c>
    </row>
    <row r="30" spans="1:4">
      <c r="A30" s="10" t="s">
        <v>26</v>
      </c>
      <c r="B30" s="29">
        <f>DATE(Ano,7,4)</f>
        <v>42555</v>
      </c>
      <c r="C30" s="30" t="s">
        <v>9</v>
      </c>
      <c r="D30" s="45" t="s">
        <v>47</v>
      </c>
    </row>
    <row r="31" spans="1:4">
      <c r="A31" s="10" t="s">
        <v>27</v>
      </c>
      <c r="B31" s="29">
        <f>DATE(Ano,9,7)-MOD(DATE(Ano,9,7)-2,7)</f>
        <v>42618</v>
      </c>
      <c r="C31" s="30" t="s">
        <v>10</v>
      </c>
      <c r="D31" s="45" t="s">
        <v>51</v>
      </c>
    </row>
    <row r="32" spans="1:4">
      <c r="A32" s="10" t="s">
        <v>46</v>
      </c>
      <c r="B32" s="29">
        <f>DATE(Ano,10,1)+IF(2&lt;WEEKDAY(DATE(Ano,10,1)),7-WEEKDAY(DATE(Ano,10,1))+2,2-WEEKDAY(DATE(Ano,10,1)))+((2-1)*7)</f>
        <v>42653</v>
      </c>
      <c r="C32" s="30" t="s">
        <v>10</v>
      </c>
      <c r="D32" s="45" t="s">
        <v>50</v>
      </c>
    </row>
    <row r="33" spans="1:4">
      <c r="A33" s="12" t="s">
        <v>28</v>
      </c>
      <c r="B33" s="31">
        <f>DATE(Ano,11,11)</f>
        <v>42685</v>
      </c>
      <c r="C33" s="32" t="s">
        <v>9</v>
      </c>
      <c r="D33" s="45" t="s">
        <v>48</v>
      </c>
    </row>
    <row r="34" spans="1:4" ht="13.5" thickBot="1">
      <c r="A34" s="11" t="s">
        <v>29</v>
      </c>
      <c r="B34" s="33">
        <f>DATE(Ano,11,28)-MOD(DATE(Ano,11,28)-5,7)</f>
        <v>42698</v>
      </c>
      <c r="C34" s="34" t="s">
        <v>10</v>
      </c>
      <c r="D34" s="46" t="s">
        <v>49</v>
      </c>
    </row>
  </sheetData>
  <sheetProtection sheet="1" objects="1" scenarios="1"/>
  <phoneticPr fontId="0" type="noConversion"/>
  <printOptions horizontalCentered="1"/>
  <pageMargins left="0.59055118110236227" right="0.59055118110236227" top="0.78740157480314965" bottom="0.78740157480314965" header="0.51181102362204722" footer="0.51181102362204722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7"/>
  <sheetViews>
    <sheetView tabSelected="1" view="pageBreakPreview" zoomScaleNormal="70" zoomScaleSheetLayoutView="100" workbookViewId="0">
      <selection activeCell="Z16" sqref="Z16"/>
    </sheetView>
  </sheetViews>
  <sheetFormatPr defaultColWidth="18" defaultRowHeight="12.75"/>
  <cols>
    <col min="1" max="1" width="7.5703125" customWidth="1"/>
    <col min="2" max="16" width="6.7109375" customWidth="1"/>
    <col min="17" max="17" width="7.140625" customWidth="1"/>
    <col min="18" max="23" width="6.7109375" customWidth="1"/>
    <col min="24" max="24" width="2.7109375" customWidth="1"/>
    <col min="25" max="25" width="6" customWidth="1"/>
    <col min="26" max="26" width="6.42578125" bestFit="1" customWidth="1"/>
    <col min="27" max="27" width="4.7109375" customWidth="1"/>
    <col min="28" max="30" width="18" customWidth="1"/>
  </cols>
  <sheetData>
    <row r="1" spans="1:29" s="93" customFormat="1" ht="20.100000000000001" customHeight="1" thickBot="1">
      <c r="A1" s="176" t="s">
        <v>85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81" t="s">
        <v>118</v>
      </c>
      <c r="S1" s="182"/>
      <c r="T1" s="182"/>
      <c r="U1" s="182"/>
      <c r="V1" s="182"/>
      <c r="W1" s="183"/>
      <c r="Y1" s="152" t="s">
        <v>109</v>
      </c>
      <c r="Z1" s="90"/>
      <c r="AA1" s="90"/>
    </row>
    <row r="2" spans="1:29" ht="20.100000000000001" customHeight="1" thickBot="1">
      <c r="A2" s="178" t="s">
        <v>101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84"/>
      <c r="S2" s="185"/>
      <c r="T2" s="185"/>
      <c r="U2" s="185"/>
      <c r="V2" s="185"/>
      <c r="W2" s="186"/>
      <c r="X2" s="151"/>
      <c r="Y2" s="154" t="s">
        <v>110</v>
      </c>
      <c r="Z2" s="155"/>
      <c r="AA2" s="156"/>
      <c r="AB2" s="153"/>
      <c r="AC2" s="94"/>
    </row>
    <row r="3" spans="1:29" s="143" customFormat="1" ht="11.25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57" t="s">
        <v>111</v>
      </c>
      <c r="Z3" s="135"/>
      <c r="AA3" s="158"/>
      <c r="AB3" s="119"/>
    </row>
    <row r="4" spans="1:29" ht="12" customHeight="1">
      <c r="A4" s="167" t="s">
        <v>91</v>
      </c>
      <c r="B4" s="168"/>
      <c r="C4" s="168"/>
      <c r="D4" s="168"/>
      <c r="E4" s="168"/>
      <c r="F4" s="168"/>
      <c r="G4" s="169"/>
      <c r="H4" s="1"/>
      <c r="I4" s="170" t="s">
        <v>102</v>
      </c>
      <c r="J4" s="171"/>
      <c r="K4" s="171"/>
      <c r="L4" s="171"/>
      <c r="M4" s="171"/>
      <c r="N4" s="171"/>
      <c r="O4" s="173"/>
      <c r="P4" s="1"/>
      <c r="Q4" s="170" t="s">
        <v>90</v>
      </c>
      <c r="R4" s="171"/>
      <c r="S4" s="171"/>
      <c r="T4" s="171"/>
      <c r="U4" s="171"/>
      <c r="V4" s="171"/>
      <c r="W4" s="172"/>
      <c r="Y4" s="159" t="s">
        <v>112</v>
      </c>
      <c r="Z4" s="135"/>
      <c r="AA4" s="158"/>
    </row>
    <row r="5" spans="1:29" ht="12" customHeight="1">
      <c r="A5" s="2" t="s">
        <v>3</v>
      </c>
      <c r="B5" s="3" t="s">
        <v>0</v>
      </c>
      <c r="C5" s="3" t="s">
        <v>1</v>
      </c>
      <c r="D5" s="3" t="s">
        <v>2</v>
      </c>
      <c r="E5" s="3" t="s">
        <v>2</v>
      </c>
      <c r="F5" s="3" t="s">
        <v>0</v>
      </c>
      <c r="G5" s="4" t="s">
        <v>0</v>
      </c>
      <c r="H5" s="1"/>
      <c r="I5" s="2" t="s">
        <v>3</v>
      </c>
      <c r="J5" s="3" t="s">
        <v>0</v>
      </c>
      <c r="K5" s="3" t="s">
        <v>1</v>
      </c>
      <c r="L5" s="3" t="s">
        <v>2</v>
      </c>
      <c r="M5" s="3" t="s">
        <v>2</v>
      </c>
      <c r="N5" s="3" t="s">
        <v>0</v>
      </c>
      <c r="O5" s="4" t="s">
        <v>0</v>
      </c>
      <c r="P5" s="1"/>
      <c r="Q5" s="2" t="s">
        <v>3</v>
      </c>
      <c r="R5" s="3" t="s">
        <v>0</v>
      </c>
      <c r="S5" s="3" t="s">
        <v>1</v>
      </c>
      <c r="T5" s="3" t="s">
        <v>2</v>
      </c>
      <c r="U5" s="3" t="s">
        <v>2</v>
      </c>
      <c r="V5" s="3" t="s">
        <v>0</v>
      </c>
      <c r="W5" s="4" t="s">
        <v>0</v>
      </c>
      <c r="Y5" s="157" t="s">
        <v>113</v>
      </c>
      <c r="Z5" s="135"/>
      <c r="AA5" s="158"/>
    </row>
    <row r="6" spans="1:29" ht="12" customHeight="1" thickBot="1">
      <c r="A6" s="81"/>
      <c r="B6" s="81"/>
      <c r="C6" s="81"/>
      <c r="D6" s="60">
        <v>1</v>
      </c>
      <c r="E6" s="81">
        <v>2</v>
      </c>
      <c r="F6" s="81">
        <v>3</v>
      </c>
      <c r="G6" s="81">
        <v>4</v>
      </c>
      <c r="H6" s="80"/>
      <c r="I6" s="81"/>
      <c r="J6" s="81"/>
      <c r="K6" s="81"/>
      <c r="L6" s="81"/>
      <c r="M6" s="81"/>
      <c r="N6" s="81"/>
      <c r="O6" s="81">
        <v>1</v>
      </c>
      <c r="P6" s="80"/>
      <c r="Q6" s="95">
        <v>1</v>
      </c>
      <c r="R6" s="82">
        <v>2</v>
      </c>
      <c r="S6" s="82">
        <v>3</v>
      </c>
      <c r="T6" s="82">
        <v>4</v>
      </c>
      <c r="U6" s="82">
        <v>5</v>
      </c>
      <c r="V6" s="82">
        <v>6</v>
      </c>
      <c r="W6" s="81">
        <v>7</v>
      </c>
      <c r="Y6" s="160" t="s">
        <v>117</v>
      </c>
      <c r="Z6" s="161"/>
      <c r="AA6" s="162"/>
    </row>
    <row r="7" spans="1:29" ht="12" customHeight="1">
      <c r="A7" s="95">
        <v>5</v>
      </c>
      <c r="B7" s="81">
        <v>6</v>
      </c>
      <c r="C7" s="81">
        <v>7</v>
      </c>
      <c r="D7" s="81">
        <v>8</v>
      </c>
      <c r="E7" s="81">
        <v>9</v>
      </c>
      <c r="F7" s="81">
        <v>10</v>
      </c>
      <c r="G7" s="81">
        <v>11</v>
      </c>
      <c r="H7" s="80"/>
      <c r="I7" s="95">
        <v>2</v>
      </c>
      <c r="J7" s="112">
        <v>3</v>
      </c>
      <c r="K7" s="113">
        <v>4</v>
      </c>
      <c r="L7" s="113">
        <v>5</v>
      </c>
      <c r="M7" s="113">
        <v>6</v>
      </c>
      <c r="N7" s="113">
        <v>7</v>
      </c>
      <c r="O7" s="81">
        <v>8</v>
      </c>
      <c r="P7" s="80"/>
      <c r="Q7" s="95">
        <v>8</v>
      </c>
      <c r="R7" s="82">
        <v>9</v>
      </c>
      <c r="S7" s="82">
        <v>10</v>
      </c>
      <c r="T7" s="82">
        <v>11</v>
      </c>
      <c r="U7" s="82">
        <v>12</v>
      </c>
      <c r="V7" s="82">
        <v>13</v>
      </c>
      <c r="W7" s="81">
        <v>14</v>
      </c>
      <c r="Y7" s="119"/>
      <c r="Z7" s="119"/>
      <c r="AA7" s="119"/>
    </row>
    <row r="8" spans="1:29" ht="12" customHeight="1">
      <c r="A8" s="95">
        <v>12</v>
      </c>
      <c r="B8" s="81">
        <v>13</v>
      </c>
      <c r="C8" s="81">
        <v>14</v>
      </c>
      <c r="D8" s="81">
        <v>15</v>
      </c>
      <c r="E8" s="81">
        <v>16</v>
      </c>
      <c r="F8" s="81">
        <v>17</v>
      </c>
      <c r="G8" s="81">
        <v>18</v>
      </c>
      <c r="H8" s="80"/>
      <c r="I8" s="95">
        <v>9</v>
      </c>
      <c r="J8" s="113">
        <v>10</v>
      </c>
      <c r="K8" s="113">
        <v>11</v>
      </c>
      <c r="L8" s="113">
        <v>12</v>
      </c>
      <c r="M8" s="113">
        <v>13</v>
      </c>
      <c r="N8" s="113">
        <v>14</v>
      </c>
      <c r="O8" s="81">
        <v>15</v>
      </c>
      <c r="P8" s="80"/>
      <c r="Q8" s="95">
        <v>15</v>
      </c>
      <c r="R8" s="82">
        <v>16</v>
      </c>
      <c r="S8" s="82">
        <v>17</v>
      </c>
      <c r="T8" s="163">
        <v>18</v>
      </c>
      <c r="U8" s="81">
        <v>19</v>
      </c>
      <c r="V8" s="81">
        <v>20</v>
      </c>
      <c r="W8" s="81">
        <v>21</v>
      </c>
      <c r="Y8" s="119"/>
      <c r="Z8" s="119"/>
      <c r="AA8" s="119"/>
    </row>
    <row r="9" spans="1:29" ht="12" customHeight="1">
      <c r="A9" s="95">
        <v>19</v>
      </c>
      <c r="B9" s="81">
        <v>20</v>
      </c>
      <c r="C9" s="81">
        <v>21</v>
      </c>
      <c r="D9" s="81">
        <v>22</v>
      </c>
      <c r="E9" s="81">
        <v>23</v>
      </c>
      <c r="F9" s="81">
        <v>24</v>
      </c>
      <c r="G9" s="81">
        <v>25</v>
      </c>
      <c r="H9" s="80"/>
      <c r="I9" s="95">
        <v>16</v>
      </c>
      <c r="J9" s="113">
        <v>17</v>
      </c>
      <c r="K9" s="113">
        <v>18</v>
      </c>
      <c r="L9" s="113">
        <v>19</v>
      </c>
      <c r="M9" s="113">
        <v>20</v>
      </c>
      <c r="N9" s="113">
        <v>21</v>
      </c>
      <c r="O9" s="81">
        <v>22</v>
      </c>
      <c r="P9" s="80"/>
      <c r="Q9" s="95">
        <v>22</v>
      </c>
      <c r="R9" s="81">
        <v>23</v>
      </c>
      <c r="S9" s="81">
        <v>24</v>
      </c>
      <c r="T9" s="81">
        <v>25</v>
      </c>
      <c r="U9" s="81">
        <v>26</v>
      </c>
      <c r="V9" s="81">
        <v>27</v>
      </c>
      <c r="W9" s="81">
        <v>28</v>
      </c>
      <c r="Y9" s="119"/>
      <c r="Z9" s="119"/>
      <c r="AA9" s="119"/>
    </row>
    <row r="10" spans="1:29" ht="12" customHeight="1">
      <c r="A10" s="95">
        <v>26</v>
      </c>
      <c r="B10" s="81">
        <v>27</v>
      </c>
      <c r="C10" s="81">
        <v>28</v>
      </c>
      <c r="D10" s="81">
        <v>29</v>
      </c>
      <c r="E10" s="81">
        <v>30</v>
      </c>
      <c r="F10" s="81">
        <v>31</v>
      </c>
      <c r="G10" s="81"/>
      <c r="H10" s="80"/>
      <c r="I10" s="95">
        <v>23</v>
      </c>
      <c r="J10" s="81">
        <v>24</v>
      </c>
      <c r="K10" s="60">
        <v>25</v>
      </c>
      <c r="L10" s="81">
        <v>26</v>
      </c>
      <c r="M10" s="81">
        <v>27</v>
      </c>
      <c r="N10" s="81">
        <v>28</v>
      </c>
      <c r="O10" s="81">
        <v>29</v>
      </c>
      <c r="P10" s="80"/>
      <c r="Q10" s="95">
        <v>29</v>
      </c>
      <c r="R10" s="81">
        <v>30</v>
      </c>
      <c r="S10" s="81">
        <v>31</v>
      </c>
      <c r="T10" s="81"/>
      <c r="U10" s="81"/>
      <c r="V10" s="81"/>
      <c r="W10" s="81"/>
      <c r="Y10" s="119"/>
      <c r="Z10" s="119"/>
      <c r="AA10" s="119"/>
    </row>
    <row r="11" spans="1:29" s="119" customFormat="1" ht="11.1" customHeight="1">
      <c r="A11" s="116" t="s">
        <v>81</v>
      </c>
      <c r="B11" s="116"/>
      <c r="C11" s="116"/>
      <c r="D11" s="116"/>
      <c r="E11" s="116"/>
      <c r="F11" s="116"/>
      <c r="G11" s="116"/>
      <c r="H11" s="17"/>
      <c r="I11" s="117" t="s">
        <v>86</v>
      </c>
      <c r="J11" s="118"/>
      <c r="K11" s="118"/>
      <c r="L11" s="118"/>
      <c r="M11" s="118"/>
      <c r="N11" s="118"/>
      <c r="O11" s="118"/>
      <c r="P11" s="17"/>
      <c r="Q11" s="174" t="s">
        <v>87</v>
      </c>
      <c r="R11" s="174"/>
      <c r="S11" s="174"/>
      <c r="T11" s="174"/>
      <c r="U11" s="174"/>
      <c r="V11" s="174"/>
      <c r="W11" s="174"/>
    </row>
    <row r="12" spans="1:29" s="119" customFormat="1" ht="11.1" customHeight="1">
      <c r="A12" s="120"/>
      <c r="B12" s="121"/>
      <c r="C12" s="121"/>
      <c r="D12" s="121"/>
      <c r="E12" s="121"/>
      <c r="F12" s="121"/>
      <c r="G12" s="121"/>
      <c r="H12" s="17"/>
      <c r="I12" s="122" t="s">
        <v>83</v>
      </c>
      <c r="J12" s="118"/>
      <c r="K12" s="118"/>
      <c r="L12" s="118"/>
      <c r="M12" s="118"/>
      <c r="N12" s="118"/>
      <c r="O12" s="118"/>
      <c r="P12" s="17"/>
      <c r="Q12" s="175"/>
      <c r="R12" s="175"/>
      <c r="S12" s="175"/>
      <c r="T12" s="175"/>
      <c r="U12" s="175"/>
      <c r="V12" s="175"/>
      <c r="W12" s="175"/>
    </row>
    <row r="13" spans="1:29" s="119" customFormat="1" ht="11.1" customHeight="1">
      <c r="A13" s="118"/>
      <c r="B13" s="118"/>
      <c r="C13" s="118"/>
      <c r="D13" s="118"/>
      <c r="E13" s="118"/>
      <c r="F13" s="118"/>
      <c r="G13" s="118"/>
      <c r="H13" s="17"/>
      <c r="I13" s="123" t="s">
        <v>84</v>
      </c>
      <c r="J13" s="123"/>
      <c r="K13" s="123"/>
      <c r="L13" s="123"/>
      <c r="M13" s="123"/>
      <c r="N13" s="123"/>
      <c r="O13" s="123"/>
      <c r="P13" s="17"/>
      <c r="Q13" s="175"/>
      <c r="R13" s="175"/>
      <c r="S13" s="175"/>
      <c r="T13" s="175"/>
      <c r="U13" s="175"/>
      <c r="V13" s="175"/>
      <c r="W13" s="175"/>
    </row>
    <row r="14" spans="1:29" ht="5.0999999999999996" customHeight="1">
      <c r="A14" s="101"/>
      <c r="B14" s="101"/>
      <c r="C14" s="101"/>
      <c r="D14" s="101"/>
      <c r="E14" s="101"/>
      <c r="F14" s="101"/>
      <c r="G14" s="101"/>
      <c r="H14" s="88"/>
      <c r="I14" s="102"/>
      <c r="J14" s="102"/>
      <c r="K14" s="102"/>
      <c r="L14" s="102"/>
      <c r="M14" s="102"/>
      <c r="N14" s="102"/>
      <c r="O14" s="102"/>
      <c r="P14" s="88"/>
      <c r="Q14" s="96"/>
      <c r="R14" s="97"/>
      <c r="S14" s="97"/>
      <c r="T14" s="97"/>
      <c r="U14" s="97"/>
      <c r="V14" s="97"/>
      <c r="W14" s="97"/>
      <c r="Y14" s="119"/>
      <c r="Z14" s="119"/>
      <c r="AA14" s="119"/>
    </row>
    <row r="15" spans="1:29" ht="12" customHeight="1">
      <c r="A15" s="170" t="s">
        <v>92</v>
      </c>
      <c r="B15" s="171"/>
      <c r="C15" s="171"/>
      <c r="D15" s="171"/>
      <c r="E15" s="171"/>
      <c r="F15" s="171"/>
      <c r="G15" s="173"/>
      <c r="H15" s="1"/>
      <c r="I15" s="170" t="s">
        <v>93</v>
      </c>
      <c r="J15" s="171"/>
      <c r="K15" s="171"/>
      <c r="L15" s="171"/>
      <c r="M15" s="171"/>
      <c r="N15" s="171"/>
      <c r="O15" s="173"/>
      <c r="P15" s="1"/>
      <c r="Q15" s="170" t="s">
        <v>94</v>
      </c>
      <c r="R15" s="171"/>
      <c r="S15" s="171"/>
      <c r="T15" s="171"/>
      <c r="U15" s="171"/>
      <c r="V15" s="171"/>
      <c r="W15" s="173"/>
      <c r="Y15" s="119"/>
      <c r="Z15" s="119"/>
      <c r="AA15" s="119"/>
    </row>
    <row r="16" spans="1:29" ht="12" customHeight="1">
      <c r="A16" s="2" t="s">
        <v>3</v>
      </c>
      <c r="B16" s="3" t="s">
        <v>0</v>
      </c>
      <c r="C16" s="3" t="s">
        <v>1</v>
      </c>
      <c r="D16" s="3" t="s">
        <v>2</v>
      </c>
      <c r="E16" s="3" t="s">
        <v>2</v>
      </c>
      <c r="F16" s="3" t="s">
        <v>0</v>
      </c>
      <c r="G16" s="4" t="s">
        <v>0</v>
      </c>
      <c r="H16" s="1"/>
      <c r="I16" s="2" t="s">
        <v>3</v>
      </c>
      <c r="J16" s="3" t="s">
        <v>0</v>
      </c>
      <c r="K16" s="3" t="s">
        <v>1</v>
      </c>
      <c r="L16" s="3" t="s">
        <v>2</v>
      </c>
      <c r="M16" s="3" t="s">
        <v>2</v>
      </c>
      <c r="N16" s="3" t="s">
        <v>0</v>
      </c>
      <c r="O16" s="4" t="s">
        <v>0</v>
      </c>
      <c r="P16" s="1"/>
      <c r="Q16" s="2" t="s">
        <v>3</v>
      </c>
      <c r="R16" s="3" t="s">
        <v>0</v>
      </c>
      <c r="S16" s="3" t="s">
        <v>1</v>
      </c>
      <c r="T16" s="3" t="s">
        <v>2</v>
      </c>
      <c r="U16" s="3" t="s">
        <v>2</v>
      </c>
      <c r="V16" s="3" t="s">
        <v>0</v>
      </c>
      <c r="W16" s="4" t="s">
        <v>0</v>
      </c>
      <c r="Y16" s="90"/>
      <c r="Z16" s="90"/>
      <c r="AA16" s="90"/>
    </row>
    <row r="17" spans="1:27" ht="12" customHeight="1">
      <c r="A17" s="81"/>
      <c r="B17" s="81"/>
      <c r="C17" s="81"/>
      <c r="D17" s="81">
        <v>1</v>
      </c>
      <c r="E17" s="81">
        <v>2</v>
      </c>
      <c r="F17" s="81">
        <v>3</v>
      </c>
      <c r="G17" s="81">
        <v>4</v>
      </c>
      <c r="H17" s="80"/>
      <c r="I17" s="81"/>
      <c r="J17" s="81"/>
      <c r="K17" s="81"/>
      <c r="L17" s="81"/>
      <c r="M17" s="81"/>
      <c r="N17" s="60">
        <v>1</v>
      </c>
      <c r="O17" s="81">
        <v>2</v>
      </c>
      <c r="P17" s="80"/>
      <c r="Q17" s="81"/>
      <c r="R17" s="81">
        <v>1</v>
      </c>
      <c r="S17" s="81">
        <v>2</v>
      </c>
      <c r="T17" s="81">
        <v>3</v>
      </c>
      <c r="U17" s="81">
        <v>4</v>
      </c>
      <c r="V17" s="81">
        <v>5</v>
      </c>
      <c r="W17" s="81">
        <v>6</v>
      </c>
      <c r="X17" s="1"/>
      <c r="Y17" s="90"/>
      <c r="Z17" s="90"/>
      <c r="AA17" s="90"/>
    </row>
    <row r="18" spans="1:27" ht="12" customHeight="1">
      <c r="A18" s="95">
        <v>5</v>
      </c>
      <c r="B18" s="81">
        <v>6</v>
      </c>
      <c r="C18" s="81">
        <v>7</v>
      </c>
      <c r="D18" s="81">
        <v>8</v>
      </c>
      <c r="E18" s="81">
        <v>9</v>
      </c>
      <c r="F18" s="60">
        <v>10</v>
      </c>
      <c r="G18" s="81">
        <v>11</v>
      </c>
      <c r="H18" s="80"/>
      <c r="I18" s="95">
        <v>3</v>
      </c>
      <c r="J18" s="81">
        <v>4</v>
      </c>
      <c r="K18" s="81">
        <v>5</v>
      </c>
      <c r="L18" s="81">
        <v>6</v>
      </c>
      <c r="M18" s="81">
        <v>7</v>
      </c>
      <c r="N18" s="81">
        <v>8</v>
      </c>
      <c r="O18" s="81">
        <v>9</v>
      </c>
      <c r="P18" s="80"/>
      <c r="Q18" s="95">
        <v>7</v>
      </c>
      <c r="R18" s="81">
        <v>8</v>
      </c>
      <c r="S18" s="81">
        <v>9</v>
      </c>
      <c r="T18" s="81">
        <v>10</v>
      </c>
      <c r="U18" s="60">
        <v>11</v>
      </c>
      <c r="V18" s="81">
        <v>12</v>
      </c>
      <c r="W18" s="81">
        <v>13</v>
      </c>
      <c r="X18" s="1"/>
      <c r="Y18" s="90"/>
      <c r="Z18" s="90"/>
      <c r="AA18" s="90"/>
    </row>
    <row r="19" spans="1:27" ht="12" customHeight="1">
      <c r="A19" s="95">
        <v>12</v>
      </c>
      <c r="B19" s="81">
        <v>13</v>
      </c>
      <c r="C19" s="81">
        <v>14</v>
      </c>
      <c r="D19" s="81">
        <v>15</v>
      </c>
      <c r="E19" s="81">
        <v>16</v>
      </c>
      <c r="F19" s="81">
        <v>17</v>
      </c>
      <c r="G19" s="81">
        <v>18</v>
      </c>
      <c r="H19" s="80"/>
      <c r="I19" s="95">
        <v>10</v>
      </c>
      <c r="J19" s="81">
        <v>11</v>
      </c>
      <c r="K19" s="81">
        <v>12</v>
      </c>
      <c r="L19" s="81">
        <v>13</v>
      </c>
      <c r="M19" s="81">
        <v>14</v>
      </c>
      <c r="N19" s="81">
        <v>15</v>
      </c>
      <c r="O19" s="81">
        <v>16</v>
      </c>
      <c r="P19" s="80"/>
      <c r="Q19" s="95">
        <v>14</v>
      </c>
      <c r="R19" s="81">
        <v>15</v>
      </c>
      <c r="S19" s="81">
        <v>16</v>
      </c>
      <c r="T19" s="81">
        <v>17</v>
      </c>
      <c r="U19" s="81">
        <v>18</v>
      </c>
      <c r="V19" s="81">
        <v>19</v>
      </c>
      <c r="W19" s="81">
        <v>20</v>
      </c>
      <c r="X19" s="80"/>
      <c r="Y19" s="90"/>
      <c r="Z19" s="90"/>
      <c r="AA19" s="90"/>
    </row>
    <row r="20" spans="1:27" ht="12" customHeight="1">
      <c r="A20" s="95">
        <v>19</v>
      </c>
      <c r="B20" s="81">
        <v>20</v>
      </c>
      <c r="C20" s="60">
        <v>21</v>
      </c>
      <c r="D20" s="81">
        <v>22</v>
      </c>
      <c r="E20" s="81">
        <v>23</v>
      </c>
      <c r="F20" s="81">
        <v>24</v>
      </c>
      <c r="G20" s="100">
        <v>25</v>
      </c>
      <c r="H20" s="80"/>
      <c r="I20" s="95">
        <v>17</v>
      </c>
      <c r="J20" s="81">
        <v>18</v>
      </c>
      <c r="K20" s="81">
        <v>19</v>
      </c>
      <c r="L20" s="81">
        <v>20</v>
      </c>
      <c r="M20" s="81">
        <v>21</v>
      </c>
      <c r="N20" s="81">
        <v>22</v>
      </c>
      <c r="O20" s="81">
        <v>23</v>
      </c>
      <c r="P20" s="80"/>
      <c r="Q20" s="95">
        <v>21</v>
      </c>
      <c r="R20" s="81">
        <v>22</v>
      </c>
      <c r="S20" s="81">
        <v>23</v>
      </c>
      <c r="T20" s="81">
        <v>24</v>
      </c>
      <c r="U20" s="81">
        <v>25</v>
      </c>
      <c r="V20" s="81">
        <v>26</v>
      </c>
      <c r="W20" s="81">
        <v>27</v>
      </c>
      <c r="X20" s="79"/>
      <c r="Y20" s="103"/>
      <c r="Z20" s="90"/>
      <c r="AA20" s="90"/>
    </row>
    <row r="21" spans="1:27" ht="12" customHeight="1">
      <c r="A21" s="95">
        <v>26</v>
      </c>
      <c r="B21" s="81">
        <v>27</v>
      </c>
      <c r="C21" s="81">
        <v>28</v>
      </c>
      <c r="D21" s="81">
        <v>29</v>
      </c>
      <c r="E21" s="81">
        <v>30</v>
      </c>
      <c r="F21" s="81"/>
      <c r="G21" s="81"/>
      <c r="H21" s="80"/>
      <c r="I21" s="95">
        <v>24</v>
      </c>
      <c r="J21" s="81">
        <v>25</v>
      </c>
      <c r="K21" s="81">
        <v>26</v>
      </c>
      <c r="L21" s="81">
        <v>27</v>
      </c>
      <c r="M21" s="81">
        <v>28</v>
      </c>
      <c r="N21" s="81">
        <v>29</v>
      </c>
      <c r="O21" s="81">
        <v>30</v>
      </c>
      <c r="P21" s="80"/>
      <c r="Q21" s="95">
        <v>28</v>
      </c>
      <c r="R21" s="81">
        <v>29</v>
      </c>
      <c r="S21" s="81">
        <v>30</v>
      </c>
      <c r="T21" s="81"/>
      <c r="U21" s="81"/>
      <c r="V21" s="81"/>
      <c r="W21" s="81"/>
      <c r="X21" s="1"/>
      <c r="Y21" s="90"/>
      <c r="Z21" s="90"/>
      <c r="AA21" s="90"/>
    </row>
    <row r="22" spans="1:27" ht="5.0999999999999996" customHeight="1">
      <c r="A22" s="87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85"/>
      <c r="R22" s="1"/>
      <c r="S22" s="1"/>
      <c r="T22" s="1"/>
      <c r="U22" s="1"/>
      <c r="V22" s="1"/>
      <c r="W22" s="1"/>
      <c r="X22" s="1"/>
      <c r="Y22" s="90"/>
      <c r="Z22" s="90"/>
      <c r="AA22" s="90"/>
    </row>
    <row r="23" spans="1:27" ht="12" customHeight="1">
      <c r="A23" s="170" t="s">
        <v>95</v>
      </c>
      <c r="B23" s="171"/>
      <c r="C23" s="171"/>
      <c r="D23" s="171"/>
      <c r="E23" s="171"/>
      <c r="F23" s="171"/>
      <c r="G23" s="173"/>
      <c r="H23" s="1"/>
      <c r="I23" s="170" t="s">
        <v>96</v>
      </c>
      <c r="J23" s="171"/>
      <c r="K23" s="171"/>
      <c r="L23" s="171"/>
      <c r="M23" s="171"/>
      <c r="N23" s="171"/>
      <c r="O23" s="173"/>
      <c r="P23" s="1"/>
      <c r="Q23" s="170" t="s">
        <v>97</v>
      </c>
      <c r="R23" s="171"/>
      <c r="S23" s="171"/>
      <c r="T23" s="171"/>
      <c r="U23" s="171"/>
      <c r="V23" s="171"/>
      <c r="W23" s="173"/>
      <c r="X23" s="1"/>
      <c r="Y23" s="90"/>
      <c r="Z23" s="90"/>
      <c r="AA23" s="90"/>
    </row>
    <row r="24" spans="1:27" ht="12" customHeight="1">
      <c r="A24" s="2" t="s">
        <v>3</v>
      </c>
      <c r="B24" s="3" t="s">
        <v>0</v>
      </c>
      <c r="C24" s="3" t="s">
        <v>1</v>
      </c>
      <c r="D24" s="3" t="s">
        <v>2</v>
      </c>
      <c r="E24" s="3" t="s">
        <v>2</v>
      </c>
      <c r="F24" s="3" t="s">
        <v>0</v>
      </c>
      <c r="G24" s="4" t="s">
        <v>0</v>
      </c>
      <c r="H24" s="1"/>
      <c r="I24" s="2" t="s">
        <v>3</v>
      </c>
      <c r="J24" s="3" t="s">
        <v>0</v>
      </c>
      <c r="K24" s="3" t="s">
        <v>1</v>
      </c>
      <c r="L24" s="3" t="s">
        <v>2</v>
      </c>
      <c r="M24" s="3" t="s">
        <v>2</v>
      </c>
      <c r="N24" s="3" t="s">
        <v>0</v>
      </c>
      <c r="O24" s="4" t="s">
        <v>0</v>
      </c>
      <c r="P24" s="1"/>
      <c r="Q24" s="2" t="s">
        <v>3</v>
      </c>
      <c r="R24" s="3" t="s">
        <v>0</v>
      </c>
      <c r="S24" s="3" t="s">
        <v>1</v>
      </c>
      <c r="T24" s="3" t="s">
        <v>2</v>
      </c>
      <c r="U24" s="3" t="s">
        <v>2</v>
      </c>
      <c r="V24" s="3" t="s">
        <v>0</v>
      </c>
      <c r="W24" s="4" t="s">
        <v>0</v>
      </c>
      <c r="X24" s="1"/>
      <c r="Y24" s="90"/>
      <c r="Z24" s="90"/>
      <c r="AA24" s="90"/>
    </row>
    <row r="25" spans="1:27" ht="12" customHeight="1">
      <c r="A25" s="81"/>
      <c r="B25" s="81"/>
      <c r="C25" s="81"/>
      <c r="D25" s="81">
        <v>1</v>
      </c>
      <c r="E25" s="81">
        <v>2</v>
      </c>
      <c r="F25" s="81">
        <v>3</v>
      </c>
      <c r="G25" s="81">
        <v>4</v>
      </c>
      <c r="H25" s="80"/>
      <c r="I25" s="81"/>
      <c r="J25" s="81"/>
      <c r="K25" s="81"/>
      <c r="L25" s="81"/>
      <c r="M25" s="81"/>
      <c r="N25" s="81"/>
      <c r="O25" s="113">
        <v>1</v>
      </c>
      <c r="P25" s="80"/>
      <c r="Q25" s="81"/>
      <c r="R25" s="81"/>
      <c r="S25" s="82">
        <v>1</v>
      </c>
      <c r="T25" s="82">
        <v>2</v>
      </c>
      <c r="U25" s="82">
        <v>3</v>
      </c>
      <c r="V25" s="82">
        <v>4</v>
      </c>
      <c r="W25" s="82">
        <v>5</v>
      </c>
      <c r="X25" s="110">
        <v>40</v>
      </c>
      <c r="Y25" s="90"/>
      <c r="Z25" s="90"/>
      <c r="AA25" s="90"/>
    </row>
    <row r="26" spans="1:27" ht="12" customHeight="1">
      <c r="A26" s="95">
        <v>5</v>
      </c>
      <c r="B26" s="81">
        <v>6</v>
      </c>
      <c r="C26" s="81">
        <v>7</v>
      </c>
      <c r="D26" s="81">
        <v>8</v>
      </c>
      <c r="E26" s="81">
        <v>9</v>
      </c>
      <c r="F26" s="81">
        <v>10</v>
      </c>
      <c r="G26" s="81">
        <v>11</v>
      </c>
      <c r="H26" s="80"/>
      <c r="I26" s="95">
        <v>2</v>
      </c>
      <c r="J26" s="82">
        <v>3</v>
      </c>
      <c r="K26" s="82">
        <v>4</v>
      </c>
      <c r="L26" s="82">
        <v>5</v>
      </c>
      <c r="M26" s="82">
        <v>6</v>
      </c>
      <c r="N26" s="82">
        <v>7</v>
      </c>
      <c r="O26" s="82">
        <v>8</v>
      </c>
      <c r="P26" s="110">
        <v>40</v>
      </c>
      <c r="Q26" s="95">
        <v>6</v>
      </c>
      <c r="R26" s="60">
        <v>7</v>
      </c>
      <c r="S26" s="82">
        <v>8</v>
      </c>
      <c r="T26" s="82">
        <v>9</v>
      </c>
      <c r="U26" s="82">
        <v>10</v>
      </c>
      <c r="V26" s="82">
        <v>11</v>
      </c>
      <c r="W26" s="82">
        <v>12</v>
      </c>
      <c r="X26" s="110">
        <v>40</v>
      </c>
      <c r="Y26" s="90"/>
      <c r="Z26" s="90"/>
      <c r="AA26" s="90"/>
    </row>
    <row r="27" spans="1:27" ht="12" customHeight="1">
      <c r="A27" s="95">
        <v>12</v>
      </c>
      <c r="B27" s="81">
        <v>13</v>
      </c>
      <c r="C27" s="81">
        <v>14</v>
      </c>
      <c r="D27" s="81">
        <v>15</v>
      </c>
      <c r="E27" s="60">
        <v>16</v>
      </c>
      <c r="F27" s="81">
        <v>17</v>
      </c>
      <c r="G27" s="81">
        <v>18</v>
      </c>
      <c r="H27" s="80"/>
      <c r="I27" s="95">
        <v>9</v>
      </c>
      <c r="J27" s="82">
        <v>10</v>
      </c>
      <c r="K27" s="82">
        <v>11</v>
      </c>
      <c r="L27" s="82">
        <v>12</v>
      </c>
      <c r="M27" s="82">
        <v>13</v>
      </c>
      <c r="N27" s="82">
        <v>14</v>
      </c>
      <c r="O27" s="60">
        <v>15</v>
      </c>
      <c r="P27" s="110">
        <v>40</v>
      </c>
      <c r="Q27" s="95">
        <v>13</v>
      </c>
      <c r="R27" s="82">
        <v>14</v>
      </c>
      <c r="S27" s="82">
        <v>15</v>
      </c>
      <c r="T27" s="82">
        <v>16</v>
      </c>
      <c r="U27" s="82">
        <v>17</v>
      </c>
      <c r="V27" s="82">
        <v>18</v>
      </c>
      <c r="W27" s="82">
        <v>19</v>
      </c>
      <c r="X27" s="110">
        <v>40</v>
      </c>
      <c r="Y27" s="90"/>
      <c r="Z27" s="90"/>
      <c r="AA27" s="90"/>
    </row>
    <row r="28" spans="1:27" ht="12" customHeight="1">
      <c r="A28" s="95">
        <v>19</v>
      </c>
      <c r="B28" s="81">
        <v>20</v>
      </c>
      <c r="C28" s="81">
        <v>21</v>
      </c>
      <c r="D28" s="81">
        <v>22</v>
      </c>
      <c r="E28" s="81">
        <v>23</v>
      </c>
      <c r="F28" s="81">
        <v>24</v>
      </c>
      <c r="G28" s="81">
        <v>25</v>
      </c>
      <c r="H28" s="80"/>
      <c r="I28" s="95">
        <v>16</v>
      </c>
      <c r="J28" s="82">
        <v>17</v>
      </c>
      <c r="K28" s="82">
        <v>18</v>
      </c>
      <c r="L28" s="82">
        <v>19</v>
      </c>
      <c r="M28" s="82">
        <v>20</v>
      </c>
      <c r="N28" s="82">
        <v>21</v>
      </c>
      <c r="O28" s="82">
        <v>22</v>
      </c>
      <c r="P28" s="110">
        <v>40</v>
      </c>
      <c r="Q28" s="95">
        <v>20</v>
      </c>
      <c r="R28" s="82">
        <v>21</v>
      </c>
      <c r="S28" s="82">
        <v>22</v>
      </c>
      <c r="T28" s="82">
        <v>23</v>
      </c>
      <c r="U28" s="82">
        <v>24</v>
      </c>
      <c r="V28" s="82">
        <v>25</v>
      </c>
      <c r="W28" s="82">
        <v>26</v>
      </c>
      <c r="X28" s="110">
        <v>40</v>
      </c>
      <c r="Y28" s="90"/>
      <c r="Z28" s="90"/>
      <c r="AA28" s="90"/>
    </row>
    <row r="29" spans="1:27" ht="12" customHeight="1">
      <c r="A29" s="95">
        <v>26</v>
      </c>
      <c r="B29" s="112">
        <v>27</v>
      </c>
      <c r="C29" s="113">
        <v>28</v>
      </c>
      <c r="D29" s="113">
        <v>29</v>
      </c>
      <c r="E29" s="113">
        <v>30</v>
      </c>
      <c r="F29" s="113">
        <v>31</v>
      </c>
      <c r="G29" s="81"/>
      <c r="H29" s="80"/>
      <c r="I29" s="98" t="s">
        <v>74</v>
      </c>
      <c r="J29" s="99" t="s">
        <v>73</v>
      </c>
      <c r="K29" s="82">
        <v>25</v>
      </c>
      <c r="L29" s="82">
        <v>26</v>
      </c>
      <c r="M29" s="82">
        <v>27</v>
      </c>
      <c r="N29" s="82">
        <v>28</v>
      </c>
      <c r="O29" s="82">
        <v>29</v>
      </c>
      <c r="P29" s="110">
        <v>40</v>
      </c>
      <c r="Q29" s="95">
        <v>27</v>
      </c>
      <c r="R29" s="82">
        <v>28</v>
      </c>
      <c r="S29" s="82">
        <v>29</v>
      </c>
      <c r="T29" s="82">
        <v>30</v>
      </c>
      <c r="U29" s="81"/>
      <c r="V29" s="81"/>
      <c r="W29" s="81"/>
      <c r="X29" s="110"/>
      <c r="Y29" s="90"/>
      <c r="Z29" s="90"/>
      <c r="AA29" s="90"/>
    </row>
    <row r="30" spans="1:27" s="119" customFormat="1" ht="11.1" customHeight="1">
      <c r="A30" s="174" t="s">
        <v>88</v>
      </c>
      <c r="B30" s="174"/>
      <c r="C30" s="174"/>
      <c r="D30" s="174"/>
      <c r="E30" s="174"/>
      <c r="F30" s="174"/>
      <c r="G30" s="174"/>
      <c r="H30" s="17"/>
      <c r="I30" s="124" t="s">
        <v>75</v>
      </c>
      <c r="J30" s="125"/>
      <c r="K30" s="125"/>
      <c r="L30" s="125"/>
      <c r="M30" s="125"/>
      <c r="N30" s="125"/>
      <c r="O30" s="125"/>
      <c r="P30" s="17"/>
      <c r="Q30" s="126" t="s">
        <v>76</v>
      </c>
      <c r="R30" s="116"/>
      <c r="S30" s="116"/>
      <c r="T30" s="116"/>
      <c r="U30" s="116"/>
      <c r="V30" s="116"/>
      <c r="W30" s="116"/>
      <c r="X30" s="17"/>
      <c r="Y30" s="90"/>
      <c r="Z30" s="90"/>
      <c r="AA30" s="90"/>
    </row>
    <row r="31" spans="1:27" s="119" customFormat="1" ht="11.1" customHeight="1">
      <c r="A31" s="175"/>
      <c r="B31" s="175"/>
      <c r="C31" s="175"/>
      <c r="D31" s="175"/>
      <c r="E31" s="175"/>
      <c r="F31" s="175"/>
      <c r="G31" s="175"/>
      <c r="H31" s="17"/>
      <c r="I31" s="127"/>
      <c r="J31" s="127"/>
      <c r="K31" s="127"/>
      <c r="L31" s="127"/>
      <c r="M31" s="127"/>
      <c r="N31" s="127"/>
      <c r="O31" s="127"/>
      <c r="P31" s="17"/>
      <c r="Q31" s="180" t="s">
        <v>104</v>
      </c>
      <c r="R31" s="180"/>
      <c r="S31" s="180"/>
      <c r="T31" s="180"/>
      <c r="U31" s="180"/>
      <c r="V31" s="180"/>
      <c r="W31" s="180"/>
      <c r="X31" s="17"/>
      <c r="Y31" s="90"/>
      <c r="Z31" s="90"/>
      <c r="AA31" s="90"/>
    </row>
    <row r="32" spans="1:27" s="119" customFormat="1" ht="11.1" customHeight="1">
      <c r="A32" s="175"/>
      <c r="B32" s="175"/>
      <c r="C32" s="175"/>
      <c r="D32" s="175"/>
      <c r="E32" s="175"/>
      <c r="F32" s="175"/>
      <c r="G32" s="175"/>
      <c r="H32" s="17"/>
      <c r="I32" s="129"/>
      <c r="J32" s="130"/>
      <c r="K32" s="129"/>
      <c r="L32" s="129"/>
      <c r="M32" s="129"/>
      <c r="N32" s="129"/>
      <c r="O32" s="129"/>
      <c r="P32" s="17"/>
      <c r="Q32" s="180"/>
      <c r="R32" s="180"/>
      <c r="S32" s="180"/>
      <c r="T32" s="180"/>
      <c r="U32" s="180"/>
      <c r="V32" s="180"/>
      <c r="W32" s="180"/>
      <c r="X32" s="17"/>
      <c r="Y32" s="90"/>
      <c r="Z32" s="90"/>
      <c r="AA32" s="90"/>
    </row>
    <row r="33" spans="1:27" s="119" customFormat="1" ht="11.1" customHeight="1">
      <c r="A33" s="117" t="s">
        <v>103</v>
      </c>
      <c r="B33" s="131"/>
      <c r="C33" s="131"/>
      <c r="D33" s="130"/>
      <c r="E33" s="130"/>
      <c r="F33" s="130"/>
      <c r="G33" s="130"/>
      <c r="H33" s="17"/>
      <c r="I33" s="129"/>
      <c r="J33" s="130"/>
      <c r="K33" s="130"/>
      <c r="L33" s="130"/>
      <c r="M33" s="130"/>
      <c r="N33" s="130"/>
      <c r="O33" s="130"/>
      <c r="P33" s="17"/>
      <c r="Q33" s="180"/>
      <c r="R33" s="180"/>
      <c r="S33" s="180"/>
      <c r="T33" s="180"/>
      <c r="U33" s="180"/>
      <c r="V33" s="180"/>
      <c r="W33" s="180"/>
      <c r="X33" s="17"/>
      <c r="Y33" s="90"/>
      <c r="Z33" s="90"/>
      <c r="AA33" s="90"/>
    </row>
    <row r="34" spans="1:27" s="119" customFormat="1" ht="11.1" customHeight="1">
      <c r="A34" s="117"/>
      <c r="B34" s="131"/>
      <c r="C34" s="131"/>
      <c r="D34" s="130"/>
      <c r="E34" s="130"/>
      <c r="F34" s="130"/>
      <c r="G34" s="130"/>
      <c r="H34" s="17"/>
      <c r="I34" s="129"/>
      <c r="J34" s="130"/>
      <c r="K34" s="130"/>
      <c r="L34" s="130"/>
      <c r="M34" s="130"/>
      <c r="N34" s="130"/>
      <c r="O34" s="130"/>
      <c r="P34" s="17"/>
      <c r="Q34" s="123" t="s">
        <v>108</v>
      </c>
      <c r="R34" s="128"/>
      <c r="S34" s="128"/>
      <c r="T34" s="128"/>
      <c r="U34" s="128"/>
      <c r="V34" s="128"/>
      <c r="W34" s="128"/>
      <c r="X34" s="17"/>
      <c r="Y34" s="90"/>
      <c r="Z34" s="90"/>
      <c r="AA34" s="90"/>
    </row>
    <row r="35" spans="1:27" s="119" customFormat="1" ht="5.0999999999999996" customHeight="1">
      <c r="A35" s="130"/>
      <c r="B35" s="131"/>
      <c r="C35" s="131"/>
      <c r="D35" s="130"/>
      <c r="E35" s="130"/>
      <c r="F35" s="130"/>
      <c r="G35" s="130"/>
      <c r="H35" s="17"/>
      <c r="I35" s="129"/>
      <c r="J35" s="130"/>
      <c r="K35" s="130"/>
      <c r="L35" s="130"/>
      <c r="M35" s="130"/>
      <c r="N35" s="130"/>
      <c r="O35" s="130"/>
      <c r="P35" s="17"/>
      <c r="Q35" s="132"/>
      <c r="R35" s="132"/>
      <c r="S35" s="132"/>
      <c r="T35" s="132"/>
      <c r="U35" s="132"/>
      <c r="V35" s="132"/>
      <c r="W35" s="132"/>
      <c r="X35" s="17"/>
    </row>
    <row r="36" spans="1:27" ht="12" customHeight="1">
      <c r="A36" s="170" t="s">
        <v>116</v>
      </c>
      <c r="B36" s="171"/>
      <c r="C36" s="171"/>
      <c r="D36" s="171"/>
      <c r="E36" s="171"/>
      <c r="F36" s="171"/>
      <c r="G36" s="173"/>
      <c r="H36" s="1"/>
      <c r="I36" s="170" t="s">
        <v>129</v>
      </c>
      <c r="J36" s="171"/>
      <c r="K36" s="171"/>
      <c r="L36" s="171"/>
      <c r="M36" s="171"/>
      <c r="N36" s="171"/>
      <c r="O36" s="173"/>
      <c r="P36" s="1"/>
      <c r="Q36" s="170" t="s">
        <v>100</v>
      </c>
      <c r="R36" s="171"/>
      <c r="S36" s="171"/>
      <c r="T36" s="171"/>
      <c r="U36" s="171"/>
      <c r="V36" s="171"/>
      <c r="W36" s="173"/>
      <c r="X36" s="1"/>
    </row>
    <row r="37" spans="1:27" ht="12" customHeight="1">
      <c r="A37" s="2" t="s">
        <v>3</v>
      </c>
      <c r="B37" s="3" t="s">
        <v>0</v>
      </c>
      <c r="C37" s="3" t="s">
        <v>1</v>
      </c>
      <c r="D37" s="3" t="s">
        <v>2</v>
      </c>
      <c r="E37" s="3" t="s">
        <v>2</v>
      </c>
      <c r="F37" s="3" t="s">
        <v>0</v>
      </c>
      <c r="G37" s="4" t="s">
        <v>0</v>
      </c>
      <c r="H37" s="1"/>
      <c r="I37" s="2" t="s">
        <v>3</v>
      </c>
      <c r="J37" s="3" t="s">
        <v>0</v>
      </c>
      <c r="K37" s="3" t="s">
        <v>1</v>
      </c>
      <c r="L37" s="3" t="s">
        <v>2</v>
      </c>
      <c r="M37" s="3" t="s">
        <v>2</v>
      </c>
      <c r="N37" s="3" t="s">
        <v>0</v>
      </c>
      <c r="O37" s="4" t="s">
        <v>0</v>
      </c>
      <c r="P37" s="1"/>
      <c r="Q37" s="2" t="s">
        <v>3</v>
      </c>
      <c r="R37" s="3" t="s">
        <v>0</v>
      </c>
      <c r="S37" s="3" t="s">
        <v>1</v>
      </c>
      <c r="T37" s="3" t="s">
        <v>2</v>
      </c>
      <c r="U37" s="3" t="s">
        <v>2</v>
      </c>
      <c r="V37" s="3" t="s">
        <v>0</v>
      </c>
      <c r="W37" s="4" t="s">
        <v>0</v>
      </c>
      <c r="X37" s="1"/>
    </row>
    <row r="38" spans="1:27" ht="12" customHeight="1">
      <c r="A38" s="81"/>
      <c r="B38" s="81"/>
      <c r="C38" s="81"/>
      <c r="D38" s="81"/>
      <c r="E38" s="82">
        <v>1</v>
      </c>
      <c r="F38" s="82">
        <v>2</v>
      </c>
      <c r="G38" s="82">
        <v>3</v>
      </c>
      <c r="H38" s="110">
        <v>40</v>
      </c>
      <c r="I38" s="95">
        <v>1</v>
      </c>
      <c r="J38" s="60">
        <v>2</v>
      </c>
      <c r="K38" s="81">
        <v>3</v>
      </c>
      <c r="L38" s="81">
        <v>4</v>
      </c>
      <c r="M38" s="81">
        <v>5</v>
      </c>
      <c r="N38" s="81">
        <v>6</v>
      </c>
      <c r="O38" s="81">
        <v>7</v>
      </c>
      <c r="P38" s="110"/>
      <c r="Q38" s="81"/>
      <c r="R38" s="81"/>
      <c r="S38" s="82">
        <v>1</v>
      </c>
      <c r="T38" s="82">
        <v>2</v>
      </c>
      <c r="U38" s="82">
        <v>3</v>
      </c>
      <c r="V38" s="82">
        <v>4</v>
      </c>
      <c r="W38" s="82">
        <v>5</v>
      </c>
      <c r="X38" s="110">
        <v>40</v>
      </c>
    </row>
    <row r="39" spans="1:27" ht="12" customHeight="1">
      <c r="A39" s="95">
        <v>4</v>
      </c>
      <c r="B39" s="82">
        <v>5</v>
      </c>
      <c r="C39" s="82">
        <v>6</v>
      </c>
      <c r="D39" s="82">
        <v>7</v>
      </c>
      <c r="E39" s="82">
        <v>8</v>
      </c>
      <c r="F39" s="82">
        <v>9</v>
      </c>
      <c r="G39" s="82">
        <v>10</v>
      </c>
      <c r="H39" s="110">
        <v>40</v>
      </c>
      <c r="I39" s="95">
        <v>8</v>
      </c>
      <c r="J39" s="81">
        <v>9</v>
      </c>
      <c r="K39" s="81">
        <v>10</v>
      </c>
      <c r="L39" s="81">
        <v>11</v>
      </c>
      <c r="M39" s="81">
        <v>12</v>
      </c>
      <c r="N39" s="81">
        <v>13</v>
      </c>
      <c r="O39" s="81">
        <v>14</v>
      </c>
      <c r="P39" s="110"/>
      <c r="Q39" s="95">
        <v>6</v>
      </c>
      <c r="R39" s="82">
        <v>7</v>
      </c>
      <c r="S39" s="82">
        <v>8</v>
      </c>
      <c r="T39" s="82">
        <v>9</v>
      </c>
      <c r="U39" s="82">
        <v>10</v>
      </c>
      <c r="V39" s="82">
        <v>11</v>
      </c>
      <c r="W39" s="82">
        <v>12</v>
      </c>
      <c r="X39" s="110">
        <v>40</v>
      </c>
    </row>
    <row r="40" spans="1:27" ht="12" customHeight="1">
      <c r="A40" s="95">
        <v>11</v>
      </c>
      <c r="B40" s="60">
        <v>12</v>
      </c>
      <c r="C40" s="82">
        <v>13</v>
      </c>
      <c r="D40" s="82">
        <v>14</v>
      </c>
      <c r="E40" s="82">
        <v>15</v>
      </c>
      <c r="F40" s="82">
        <v>16</v>
      </c>
      <c r="G40" s="82">
        <v>17</v>
      </c>
      <c r="H40" s="110">
        <v>40</v>
      </c>
      <c r="I40" s="60">
        <v>15</v>
      </c>
      <c r="J40" s="86">
        <v>16</v>
      </c>
      <c r="K40" s="82">
        <v>17</v>
      </c>
      <c r="L40" s="82">
        <v>18</v>
      </c>
      <c r="M40" s="82">
        <v>19</v>
      </c>
      <c r="N40" s="82">
        <v>20</v>
      </c>
      <c r="O40" s="82">
        <v>21</v>
      </c>
      <c r="P40" s="110">
        <v>40</v>
      </c>
      <c r="Q40" s="95">
        <v>13</v>
      </c>
      <c r="R40" s="82">
        <v>14</v>
      </c>
      <c r="S40" s="82">
        <v>15</v>
      </c>
      <c r="T40" s="82">
        <v>16</v>
      </c>
      <c r="U40" s="82">
        <v>17</v>
      </c>
      <c r="V40" s="82">
        <v>18</v>
      </c>
      <c r="W40" s="82">
        <v>19</v>
      </c>
      <c r="X40" s="110">
        <v>40</v>
      </c>
    </row>
    <row r="41" spans="1:27" ht="12" customHeight="1">
      <c r="A41" s="95">
        <v>18</v>
      </c>
      <c r="B41" s="82">
        <v>19</v>
      </c>
      <c r="C41" s="82">
        <v>20</v>
      </c>
      <c r="D41" s="82">
        <v>21</v>
      </c>
      <c r="E41" s="82">
        <v>22</v>
      </c>
      <c r="F41" s="82">
        <v>23</v>
      </c>
      <c r="G41" s="86">
        <v>24</v>
      </c>
      <c r="H41" s="111" t="s">
        <v>115</v>
      </c>
      <c r="I41" s="95">
        <v>22</v>
      </c>
      <c r="J41" s="82">
        <v>23</v>
      </c>
      <c r="K41" s="82">
        <v>24</v>
      </c>
      <c r="L41" s="82">
        <v>25</v>
      </c>
      <c r="M41" s="82">
        <v>26</v>
      </c>
      <c r="N41" s="82">
        <v>27</v>
      </c>
      <c r="O41" s="82">
        <v>28</v>
      </c>
      <c r="P41" s="110">
        <v>40</v>
      </c>
      <c r="Q41" s="95">
        <v>20</v>
      </c>
      <c r="R41" s="81">
        <v>21</v>
      </c>
      <c r="S41" s="81">
        <v>22</v>
      </c>
      <c r="T41" s="81">
        <v>23</v>
      </c>
      <c r="U41" s="81">
        <v>24</v>
      </c>
      <c r="V41" s="60">
        <v>25</v>
      </c>
      <c r="W41" s="81">
        <v>26</v>
      </c>
      <c r="X41" s="1"/>
    </row>
    <row r="42" spans="1:27" ht="12" customHeight="1">
      <c r="A42" s="95">
        <v>25</v>
      </c>
      <c r="B42" s="114">
        <v>26</v>
      </c>
      <c r="C42" s="114">
        <v>27</v>
      </c>
      <c r="D42" s="60">
        <v>28</v>
      </c>
      <c r="E42" s="114">
        <v>29</v>
      </c>
      <c r="F42" s="115">
        <v>30</v>
      </c>
      <c r="G42" s="81">
        <v>31</v>
      </c>
      <c r="H42" s="110"/>
      <c r="I42" s="95">
        <v>29</v>
      </c>
      <c r="J42" s="82">
        <v>30</v>
      </c>
      <c r="K42" s="81"/>
      <c r="L42" s="81"/>
      <c r="M42" s="81"/>
      <c r="N42" s="81"/>
      <c r="O42" s="81"/>
      <c r="P42" s="80"/>
      <c r="Q42" s="95">
        <v>27</v>
      </c>
      <c r="R42" s="81">
        <v>28</v>
      </c>
      <c r="S42" s="81">
        <v>29</v>
      </c>
      <c r="T42" s="81">
        <v>30</v>
      </c>
      <c r="U42" s="81">
        <v>31</v>
      </c>
      <c r="V42" s="81"/>
      <c r="W42" s="81"/>
    </row>
    <row r="43" spans="1:27" s="119" customFormat="1" ht="11.1" customHeight="1">
      <c r="A43" s="119" t="s">
        <v>106</v>
      </c>
      <c r="B43" s="133"/>
      <c r="C43" s="133"/>
      <c r="D43" s="133"/>
      <c r="E43" s="133"/>
      <c r="F43" s="133"/>
      <c r="G43" s="133"/>
      <c r="H43" s="17"/>
      <c r="I43" s="117" t="s">
        <v>78</v>
      </c>
      <c r="J43" s="116"/>
      <c r="K43" s="116"/>
      <c r="L43" s="116"/>
      <c r="M43" s="116"/>
      <c r="N43" s="116"/>
      <c r="O43" s="116"/>
      <c r="P43" s="17"/>
      <c r="Q43" s="122" t="s">
        <v>80</v>
      </c>
      <c r="R43" s="122"/>
      <c r="W43" s="134"/>
    </row>
    <row r="44" spans="1:27" s="119" customFormat="1" ht="11.1" customHeight="1">
      <c r="A44" s="119" t="s">
        <v>105</v>
      </c>
      <c r="B44" s="135"/>
      <c r="C44" s="136"/>
      <c r="D44" s="136"/>
      <c r="E44" s="136"/>
      <c r="F44" s="136"/>
      <c r="G44" s="136"/>
      <c r="H44" s="17"/>
      <c r="I44" s="130" t="s">
        <v>123</v>
      </c>
      <c r="M44" s="134"/>
      <c r="N44" s="134"/>
      <c r="O44" s="134"/>
      <c r="P44" s="17"/>
      <c r="Q44" s="124" t="s">
        <v>114</v>
      </c>
      <c r="R44" s="138"/>
      <c r="S44" s="137"/>
      <c r="T44" s="137"/>
      <c r="U44" s="137"/>
      <c r="V44" s="137"/>
      <c r="W44" s="121"/>
    </row>
    <row r="45" spans="1:27" s="119" customFormat="1" ht="11.1" customHeight="1">
      <c r="A45" s="119" t="s">
        <v>107</v>
      </c>
      <c r="H45" s="17"/>
      <c r="I45" s="130" t="s">
        <v>124</v>
      </c>
      <c r="M45" s="130"/>
      <c r="N45" s="130"/>
      <c r="O45" s="125"/>
      <c r="P45" s="17"/>
      <c r="Q45" s="137"/>
      <c r="R45" s="138"/>
      <c r="S45" s="138"/>
      <c r="T45" s="121"/>
      <c r="U45" s="121"/>
      <c r="V45" s="121"/>
      <c r="W45" s="137"/>
    </row>
    <row r="46" spans="1:27" s="119" customFormat="1" ht="11.1" customHeight="1">
      <c r="A46" s="117" t="s">
        <v>77</v>
      </c>
      <c r="H46" s="17"/>
      <c r="I46" s="145" t="s">
        <v>125</v>
      </c>
      <c r="J46" s="134"/>
      <c r="K46" s="134"/>
      <c r="L46" s="134"/>
      <c r="M46" s="144"/>
      <c r="N46" s="144"/>
      <c r="O46" s="144"/>
      <c r="P46" s="17"/>
      <c r="Q46" s="137"/>
      <c r="R46" s="138"/>
      <c r="S46" s="138"/>
      <c r="T46" s="121"/>
      <c r="U46" s="121"/>
      <c r="V46" s="121"/>
      <c r="W46" s="137"/>
    </row>
    <row r="47" spans="1:27" s="119" customFormat="1" ht="11.1" customHeight="1">
      <c r="A47" s="119" t="s">
        <v>119</v>
      </c>
      <c r="H47" s="17"/>
      <c r="I47" s="145" t="s">
        <v>126</v>
      </c>
      <c r="J47" s="139"/>
      <c r="K47" s="130"/>
      <c r="L47" s="130"/>
      <c r="M47" s="144"/>
      <c r="N47" s="144"/>
      <c r="O47" s="144"/>
      <c r="P47" s="17"/>
      <c r="Q47" s="137"/>
      <c r="R47" s="138"/>
      <c r="S47" s="138"/>
      <c r="T47" s="121"/>
      <c r="U47" s="121"/>
      <c r="V47" s="121"/>
      <c r="W47" s="137"/>
    </row>
    <row r="48" spans="1:27" s="119" customFormat="1" ht="11.1" customHeight="1">
      <c r="A48" s="119" t="s">
        <v>120</v>
      </c>
      <c r="H48" s="17"/>
      <c r="I48" s="145" t="s">
        <v>127</v>
      </c>
      <c r="J48" s="145"/>
      <c r="K48" s="146"/>
      <c r="L48" s="146"/>
      <c r="M48" s="146"/>
      <c r="N48" s="146"/>
      <c r="O48" s="146"/>
      <c r="P48" s="17"/>
      <c r="Q48" s="137"/>
      <c r="R48" s="138"/>
      <c r="T48" s="121"/>
      <c r="U48" s="121"/>
      <c r="V48" s="121"/>
      <c r="W48" s="137"/>
    </row>
    <row r="49" spans="1:27" s="119" customFormat="1" ht="11.1" customHeight="1">
      <c r="A49" s="117" t="s">
        <v>82</v>
      </c>
      <c r="H49" s="17"/>
      <c r="I49" s="117" t="s">
        <v>79</v>
      </c>
      <c r="J49" s="130"/>
      <c r="K49" s="130"/>
      <c r="L49" s="130"/>
      <c r="M49" s="130"/>
      <c r="N49" s="130"/>
      <c r="O49" s="130"/>
      <c r="P49" s="17"/>
      <c r="Q49" s="137"/>
      <c r="R49" s="138"/>
      <c r="T49" s="121"/>
      <c r="U49" s="121"/>
      <c r="V49" s="121"/>
      <c r="W49" s="137"/>
    </row>
    <row r="50" spans="1:27" s="119" customFormat="1" ht="11.1" customHeight="1">
      <c r="A50" s="117" t="s">
        <v>121</v>
      </c>
      <c r="H50" s="17"/>
      <c r="I50" s="119" t="s">
        <v>128</v>
      </c>
      <c r="N50" s="130"/>
      <c r="O50" s="130"/>
      <c r="P50" s="17"/>
      <c r="Q50" s="137"/>
      <c r="R50" s="138"/>
      <c r="T50" s="121"/>
      <c r="U50" s="121"/>
      <c r="V50" s="121"/>
      <c r="W50" s="137"/>
    </row>
    <row r="51" spans="1:27" s="119" customFormat="1" ht="11.1" customHeight="1">
      <c r="A51" s="129" t="s">
        <v>122</v>
      </c>
      <c r="N51" s="130"/>
      <c r="O51" s="130"/>
    </row>
    <row r="52" spans="1:27" ht="11.1" customHeight="1">
      <c r="F52" s="130"/>
      <c r="G52" s="89"/>
      <c r="H52" s="88"/>
      <c r="J52" s="130"/>
      <c r="K52" s="130"/>
      <c r="L52" s="130"/>
      <c r="M52" s="130"/>
      <c r="O52" s="89"/>
      <c r="P52" s="88"/>
    </row>
    <row r="53" spans="1:27" ht="11.1" customHeight="1">
      <c r="F53" s="130"/>
      <c r="G53" s="90"/>
      <c r="H53" s="90"/>
      <c r="J53" s="130"/>
      <c r="K53" s="130"/>
      <c r="L53" s="130"/>
      <c r="M53" s="130"/>
      <c r="N53" s="90"/>
      <c r="O53" s="90"/>
      <c r="P53" s="90"/>
      <c r="Q53" s="90"/>
      <c r="R53" s="90"/>
      <c r="S53" s="90"/>
      <c r="T53" s="90"/>
      <c r="U53" s="90"/>
      <c r="V53" s="90"/>
      <c r="W53" s="90"/>
    </row>
    <row r="54" spans="1:27" ht="19.5" hidden="1">
      <c r="A54" s="78" t="s">
        <v>70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84" t="s">
        <v>80</v>
      </c>
      <c r="R54" s="83"/>
      <c r="S54" s="83"/>
      <c r="T54" s="83"/>
      <c r="U54" s="83"/>
      <c r="V54" s="83"/>
      <c r="W54" s="83"/>
    </row>
    <row r="55" spans="1:27" ht="15" hidden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68" t="s">
        <v>5</v>
      </c>
      <c r="Y55" s="68" t="s">
        <v>6</v>
      </c>
      <c r="Z55" s="68" t="s">
        <v>8</v>
      </c>
      <c r="AA55" s="68" t="s">
        <v>7</v>
      </c>
    </row>
    <row r="56" spans="1:27" hidden="1">
      <c r="A56" s="75">
        <v>43101</v>
      </c>
      <c r="B56" s="76"/>
      <c r="C56" s="76"/>
      <c r="D56" s="76"/>
      <c r="E56" s="76"/>
      <c r="F56" s="76"/>
      <c r="G56" s="77"/>
      <c r="H56" s="1"/>
      <c r="I56" s="75">
        <v>43132</v>
      </c>
      <c r="J56" s="76"/>
      <c r="K56" s="76"/>
      <c r="L56" s="76"/>
      <c r="M56" s="76"/>
      <c r="N56" s="76"/>
      <c r="O56" s="77"/>
      <c r="P56" s="1"/>
      <c r="Q56" s="75">
        <v>43160</v>
      </c>
      <c r="R56" s="76"/>
      <c r="S56" s="76"/>
      <c r="T56" s="76"/>
      <c r="U56" s="76"/>
      <c r="V56" s="76"/>
      <c r="W56" s="77"/>
      <c r="X56" s="69" t="s">
        <v>30</v>
      </c>
      <c r="Y56" s="70">
        <v>43101</v>
      </c>
      <c r="Z56" s="71" t="s">
        <v>9</v>
      </c>
      <c r="AA56" s="72" t="s">
        <v>11</v>
      </c>
    </row>
    <row r="57" spans="1:27" hidden="1">
      <c r="A57" s="2" t="s">
        <v>3</v>
      </c>
      <c r="B57" s="3" t="s">
        <v>0</v>
      </c>
      <c r="C57" s="3" t="s">
        <v>1</v>
      </c>
      <c r="D57" s="3" t="s">
        <v>2</v>
      </c>
      <c r="E57" s="3" t="s">
        <v>2</v>
      </c>
      <c r="F57" s="3" t="s">
        <v>0</v>
      </c>
      <c r="G57" s="4" t="s">
        <v>0</v>
      </c>
      <c r="H57" s="1"/>
      <c r="I57" s="2" t="s">
        <v>3</v>
      </c>
      <c r="J57" s="3" t="s">
        <v>0</v>
      </c>
      <c r="K57" s="3" t="s">
        <v>1</v>
      </c>
      <c r="L57" s="3" t="s">
        <v>2</v>
      </c>
      <c r="M57" s="3" t="s">
        <v>2</v>
      </c>
      <c r="N57" s="3" t="s">
        <v>0</v>
      </c>
      <c r="O57" s="4" t="s">
        <v>0</v>
      </c>
      <c r="P57" s="1"/>
      <c r="Q57" s="2" t="s">
        <v>3</v>
      </c>
      <c r="R57" s="3" t="s">
        <v>0</v>
      </c>
      <c r="S57" s="3" t="s">
        <v>1</v>
      </c>
      <c r="T57" s="3" t="s">
        <v>2</v>
      </c>
      <c r="U57" s="3" t="s">
        <v>2</v>
      </c>
      <c r="V57" s="3" t="s">
        <v>0</v>
      </c>
      <c r="W57" s="3" t="s">
        <v>0</v>
      </c>
      <c r="X57" s="69" t="s">
        <v>32</v>
      </c>
      <c r="Y57" s="70">
        <v>43189</v>
      </c>
      <c r="Z57" s="71" t="s">
        <v>10</v>
      </c>
      <c r="AA57" s="72" t="s">
        <v>13</v>
      </c>
    </row>
    <row r="58" spans="1:27" hidden="1">
      <c r="A58" s="58">
        <v>0</v>
      </c>
      <c r="B58" s="60">
        <v>43101</v>
      </c>
      <c r="C58" s="60">
        <v>43102</v>
      </c>
      <c r="D58" s="60">
        <v>43103</v>
      </c>
      <c r="E58" s="60">
        <v>43104</v>
      </c>
      <c r="F58" s="60">
        <v>43105</v>
      </c>
      <c r="G58" s="58">
        <v>43106</v>
      </c>
      <c r="H58" s="1"/>
      <c r="I58" s="58">
        <v>0</v>
      </c>
      <c r="J58" s="59">
        <v>0</v>
      </c>
      <c r="K58" s="59">
        <v>0</v>
      </c>
      <c r="L58" s="59">
        <v>0</v>
      </c>
      <c r="M58" s="59">
        <v>43132</v>
      </c>
      <c r="N58" s="59">
        <v>43133</v>
      </c>
      <c r="O58" s="58">
        <v>43134</v>
      </c>
      <c r="P58" s="1"/>
      <c r="Q58" s="58">
        <v>0</v>
      </c>
      <c r="R58" s="59">
        <v>0</v>
      </c>
      <c r="S58" s="59">
        <v>0</v>
      </c>
      <c r="T58" s="59">
        <v>0</v>
      </c>
      <c r="U58" s="59">
        <v>43160</v>
      </c>
      <c r="V58" s="59">
        <v>43161</v>
      </c>
      <c r="W58" s="63">
        <v>43162</v>
      </c>
      <c r="X58" s="73" t="s">
        <v>33</v>
      </c>
      <c r="Y58" s="70">
        <v>43191</v>
      </c>
      <c r="Z58" s="71" t="s">
        <v>10</v>
      </c>
      <c r="AA58" s="72" t="s">
        <v>14</v>
      </c>
    </row>
    <row r="59" spans="1:27" hidden="1">
      <c r="A59" s="58">
        <v>43107</v>
      </c>
      <c r="B59" s="59">
        <v>43108</v>
      </c>
      <c r="C59" s="59">
        <v>43109</v>
      </c>
      <c r="D59" s="59">
        <v>43110</v>
      </c>
      <c r="E59" s="59">
        <v>43111</v>
      </c>
      <c r="F59" s="59">
        <v>43112</v>
      </c>
      <c r="G59" s="58">
        <v>43113</v>
      </c>
      <c r="H59" s="1"/>
      <c r="I59" s="58">
        <v>43135</v>
      </c>
      <c r="J59" s="59">
        <v>43136</v>
      </c>
      <c r="K59" s="59">
        <v>43137</v>
      </c>
      <c r="L59" s="59">
        <v>43138</v>
      </c>
      <c r="M59" s="59">
        <v>43139</v>
      </c>
      <c r="N59" s="59">
        <v>43140</v>
      </c>
      <c r="O59" s="58">
        <v>43141</v>
      </c>
      <c r="P59" s="1"/>
      <c r="Q59" s="58">
        <v>43163</v>
      </c>
      <c r="R59" s="59">
        <v>43164</v>
      </c>
      <c r="S59" s="59">
        <v>43165</v>
      </c>
      <c r="T59" s="59">
        <v>43166</v>
      </c>
      <c r="U59" s="59">
        <v>43167</v>
      </c>
      <c r="V59" s="59">
        <v>43168</v>
      </c>
      <c r="W59" s="63">
        <v>43169</v>
      </c>
      <c r="X59" s="69" t="s">
        <v>34</v>
      </c>
      <c r="Y59" s="70">
        <v>43211</v>
      </c>
      <c r="Z59" s="71" t="s">
        <v>9</v>
      </c>
      <c r="AA59" s="72" t="s">
        <v>15</v>
      </c>
    </row>
    <row r="60" spans="1:27" hidden="1">
      <c r="A60" s="58">
        <v>43114</v>
      </c>
      <c r="B60" s="59">
        <v>43115</v>
      </c>
      <c r="C60" s="59">
        <v>43116</v>
      </c>
      <c r="D60" s="59">
        <v>43117</v>
      </c>
      <c r="E60" s="59">
        <v>43118</v>
      </c>
      <c r="F60" s="59">
        <v>43119</v>
      </c>
      <c r="G60" s="58">
        <v>43120</v>
      </c>
      <c r="H60" s="1"/>
      <c r="I60" s="58">
        <v>43142</v>
      </c>
      <c r="J60" s="59">
        <v>43143</v>
      </c>
      <c r="K60" s="59">
        <v>43144</v>
      </c>
      <c r="L60" s="59">
        <v>43145</v>
      </c>
      <c r="M60" s="59">
        <v>43146</v>
      </c>
      <c r="N60" s="59">
        <v>43147</v>
      </c>
      <c r="O60" s="58">
        <v>43148</v>
      </c>
      <c r="P60" s="1"/>
      <c r="Q60" s="58">
        <v>43170</v>
      </c>
      <c r="R60" s="59">
        <v>43171</v>
      </c>
      <c r="S60" s="59">
        <v>43172</v>
      </c>
      <c r="T60" s="59">
        <v>43173</v>
      </c>
      <c r="U60" s="59">
        <v>43174</v>
      </c>
      <c r="V60" s="59">
        <v>43175</v>
      </c>
      <c r="W60" s="63">
        <v>43176</v>
      </c>
      <c r="X60" s="69" t="s">
        <v>35</v>
      </c>
      <c r="Y60" s="70">
        <v>43221</v>
      </c>
      <c r="Z60" s="71" t="s">
        <v>9</v>
      </c>
      <c r="AA60" s="72" t="s">
        <v>16</v>
      </c>
    </row>
    <row r="61" spans="1:27" hidden="1">
      <c r="A61" s="58">
        <v>43121</v>
      </c>
      <c r="B61" s="59">
        <v>43122</v>
      </c>
      <c r="C61" s="59">
        <v>43123</v>
      </c>
      <c r="D61" s="59">
        <v>43124</v>
      </c>
      <c r="E61" s="59">
        <v>43125</v>
      </c>
      <c r="F61" s="59">
        <v>43126</v>
      </c>
      <c r="G61" s="58">
        <v>43127</v>
      </c>
      <c r="H61" s="1"/>
      <c r="I61" s="58">
        <v>43149</v>
      </c>
      <c r="J61" s="59">
        <v>43150</v>
      </c>
      <c r="K61" s="59">
        <v>43151</v>
      </c>
      <c r="L61" s="59">
        <v>43152</v>
      </c>
      <c r="M61" s="59">
        <v>43153</v>
      </c>
      <c r="N61" s="59">
        <v>43154</v>
      </c>
      <c r="O61" s="58">
        <v>43155</v>
      </c>
      <c r="P61" s="1"/>
      <c r="Q61" s="58">
        <v>43177</v>
      </c>
      <c r="R61" s="59">
        <v>43178</v>
      </c>
      <c r="S61" s="59">
        <v>43179</v>
      </c>
      <c r="T61" s="59">
        <v>43180</v>
      </c>
      <c r="U61" s="59">
        <v>43181</v>
      </c>
      <c r="V61" s="59">
        <v>43182</v>
      </c>
      <c r="W61" s="63">
        <v>43183</v>
      </c>
      <c r="X61" s="69" t="s">
        <v>36</v>
      </c>
      <c r="Y61" s="70">
        <v>43251</v>
      </c>
      <c r="Z61" s="71" t="s">
        <v>10</v>
      </c>
      <c r="AA61" s="72" t="s">
        <v>17</v>
      </c>
    </row>
    <row r="62" spans="1:27" hidden="1">
      <c r="A62" s="58">
        <v>43128</v>
      </c>
      <c r="B62" s="59">
        <v>43129</v>
      </c>
      <c r="C62" s="59">
        <v>43130</v>
      </c>
      <c r="D62" s="59">
        <v>43131</v>
      </c>
      <c r="E62" s="59">
        <v>0</v>
      </c>
      <c r="F62" s="59">
        <v>0</v>
      </c>
      <c r="G62" s="58">
        <v>0</v>
      </c>
      <c r="H62" s="1"/>
      <c r="I62" s="58">
        <v>43156</v>
      </c>
      <c r="J62" s="59">
        <v>43157</v>
      </c>
      <c r="K62" s="59">
        <v>43158</v>
      </c>
      <c r="L62" s="59">
        <v>43159</v>
      </c>
      <c r="M62" s="59">
        <v>0</v>
      </c>
      <c r="N62" s="59">
        <v>0</v>
      </c>
      <c r="O62" s="58">
        <v>0</v>
      </c>
      <c r="P62" s="1"/>
      <c r="Q62" s="58">
        <v>43184</v>
      </c>
      <c r="R62" s="59">
        <v>43185</v>
      </c>
      <c r="S62" s="59">
        <v>43186</v>
      </c>
      <c r="T62" s="59">
        <v>43187</v>
      </c>
      <c r="U62" s="59">
        <v>43188</v>
      </c>
      <c r="V62" s="60">
        <v>43189</v>
      </c>
      <c r="W62" s="63">
        <v>43190</v>
      </c>
      <c r="X62" s="64"/>
      <c r="Y62" s="65"/>
      <c r="Z62" s="66"/>
      <c r="AA62" s="67"/>
    </row>
    <row r="63" spans="1:27" hidden="1">
      <c r="A63" s="58">
        <v>0</v>
      </c>
      <c r="B63" s="59">
        <v>0</v>
      </c>
      <c r="C63" s="59">
        <v>0</v>
      </c>
      <c r="D63" s="59">
        <v>0</v>
      </c>
      <c r="E63" s="59">
        <v>0</v>
      </c>
      <c r="F63" s="59">
        <v>0</v>
      </c>
      <c r="G63" s="58">
        <v>0</v>
      </c>
      <c r="H63" s="1"/>
      <c r="I63" s="58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58">
        <v>0</v>
      </c>
      <c r="P63" s="1"/>
      <c r="Q63" s="58">
        <v>0</v>
      </c>
      <c r="R63" s="59">
        <v>0</v>
      </c>
      <c r="S63" s="59">
        <v>0</v>
      </c>
      <c r="T63" s="59">
        <v>0</v>
      </c>
      <c r="U63" s="59">
        <v>0</v>
      </c>
      <c r="V63" s="59">
        <v>0</v>
      </c>
      <c r="W63" s="63">
        <v>0</v>
      </c>
      <c r="X63" s="64"/>
      <c r="Y63" s="65"/>
      <c r="Z63" s="66"/>
      <c r="AA63" s="67"/>
    </row>
    <row r="64" spans="1:27" hidden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64"/>
      <c r="Y64" s="65"/>
      <c r="Z64" s="66"/>
      <c r="AA64" s="67"/>
    </row>
    <row r="65" spans="1:27" hidden="1">
      <c r="A65" s="75">
        <v>43191</v>
      </c>
      <c r="B65" s="76"/>
      <c r="C65" s="76"/>
      <c r="D65" s="76"/>
      <c r="E65" s="76"/>
      <c r="F65" s="76"/>
      <c r="G65" s="77"/>
      <c r="H65" s="1"/>
      <c r="I65" s="75">
        <v>43221</v>
      </c>
      <c r="J65" s="76"/>
      <c r="K65" s="76"/>
      <c r="L65" s="76"/>
      <c r="M65" s="76"/>
      <c r="N65" s="76"/>
      <c r="O65" s="77"/>
      <c r="P65" s="1"/>
      <c r="Q65" s="75">
        <v>43252</v>
      </c>
      <c r="R65" s="76"/>
      <c r="S65" s="76"/>
      <c r="T65" s="76"/>
      <c r="U65" s="76"/>
      <c r="V65" s="76"/>
      <c r="W65" s="76"/>
      <c r="X65" s="64"/>
      <c r="Y65" s="65"/>
      <c r="Z65" s="66"/>
      <c r="AA65" s="67"/>
    </row>
    <row r="66" spans="1:27" hidden="1">
      <c r="A66" s="2" t="s">
        <v>3</v>
      </c>
      <c r="B66" s="3" t="s">
        <v>0</v>
      </c>
      <c r="C66" s="3" t="s">
        <v>1</v>
      </c>
      <c r="D66" s="3" t="s">
        <v>2</v>
      </c>
      <c r="E66" s="3" t="s">
        <v>2</v>
      </c>
      <c r="F66" s="3" t="s">
        <v>0</v>
      </c>
      <c r="G66" s="4" t="s">
        <v>0</v>
      </c>
      <c r="H66" s="1"/>
      <c r="I66" s="2" t="s">
        <v>3</v>
      </c>
      <c r="J66" s="3" t="s">
        <v>0</v>
      </c>
      <c r="K66" s="3" t="s">
        <v>1</v>
      </c>
      <c r="L66" s="3" t="s">
        <v>2</v>
      </c>
      <c r="M66" s="3" t="s">
        <v>2</v>
      </c>
      <c r="N66" s="3" t="s">
        <v>0</v>
      </c>
      <c r="O66" s="4" t="s">
        <v>0</v>
      </c>
      <c r="P66" s="1"/>
      <c r="Q66" s="2" t="s">
        <v>3</v>
      </c>
      <c r="R66" s="3" t="s">
        <v>0</v>
      </c>
      <c r="S66" s="3" t="s">
        <v>1</v>
      </c>
      <c r="T66" s="3" t="s">
        <v>2</v>
      </c>
      <c r="U66" s="3" t="s">
        <v>2</v>
      </c>
      <c r="V66" s="3" t="s">
        <v>0</v>
      </c>
      <c r="W66" s="3" t="s">
        <v>0</v>
      </c>
      <c r="X66" s="64"/>
      <c r="Y66" s="65"/>
      <c r="Z66" s="66"/>
      <c r="AA66" s="67"/>
    </row>
    <row r="67" spans="1:27" hidden="1">
      <c r="A67" s="60">
        <v>43191</v>
      </c>
      <c r="B67" s="59">
        <v>43192</v>
      </c>
      <c r="C67" s="59">
        <v>43193</v>
      </c>
      <c r="D67" s="59">
        <v>43194</v>
      </c>
      <c r="E67" s="59">
        <v>43195</v>
      </c>
      <c r="F67" s="59">
        <v>43196</v>
      </c>
      <c r="G67" s="58">
        <v>43197</v>
      </c>
      <c r="H67" s="1"/>
      <c r="I67" s="58">
        <v>0</v>
      </c>
      <c r="J67" s="59">
        <v>0</v>
      </c>
      <c r="K67" s="60">
        <v>43221</v>
      </c>
      <c r="L67" s="59">
        <v>43222</v>
      </c>
      <c r="M67" s="59">
        <v>43223</v>
      </c>
      <c r="N67" s="59">
        <v>43224</v>
      </c>
      <c r="O67" s="58">
        <v>43225</v>
      </c>
      <c r="P67" s="1"/>
      <c r="Q67" s="58">
        <v>0</v>
      </c>
      <c r="R67" s="59">
        <v>0</v>
      </c>
      <c r="S67" s="59">
        <v>0</v>
      </c>
      <c r="T67" s="59">
        <v>0</v>
      </c>
      <c r="U67" s="59">
        <v>0</v>
      </c>
      <c r="V67" s="59">
        <v>43252</v>
      </c>
      <c r="W67" s="63">
        <v>43253</v>
      </c>
    </row>
    <row r="68" spans="1:27" hidden="1">
      <c r="A68" s="58">
        <v>43198</v>
      </c>
      <c r="B68" s="59">
        <v>43199</v>
      </c>
      <c r="C68" s="59">
        <v>43200</v>
      </c>
      <c r="D68" s="59">
        <v>43201</v>
      </c>
      <c r="E68" s="59">
        <v>43202</v>
      </c>
      <c r="F68" s="59">
        <v>43203</v>
      </c>
      <c r="G68" s="58">
        <v>43204</v>
      </c>
      <c r="H68" s="1"/>
      <c r="I68" s="58">
        <v>43226</v>
      </c>
      <c r="J68" s="59">
        <v>43227</v>
      </c>
      <c r="K68" s="59">
        <v>43228</v>
      </c>
      <c r="L68" s="59">
        <v>43229</v>
      </c>
      <c r="M68" s="59">
        <v>43230</v>
      </c>
      <c r="N68" s="59">
        <v>43231</v>
      </c>
      <c r="O68" s="58">
        <v>43232</v>
      </c>
      <c r="P68" s="1"/>
      <c r="Q68" s="58">
        <v>43254</v>
      </c>
      <c r="R68" s="59">
        <v>43255</v>
      </c>
      <c r="S68" s="59">
        <v>43256</v>
      </c>
      <c r="T68" s="59">
        <v>43257</v>
      </c>
      <c r="U68" s="59">
        <v>43258</v>
      </c>
      <c r="V68" s="59">
        <v>43259</v>
      </c>
      <c r="W68" s="63">
        <v>43260</v>
      </c>
      <c r="X68" s="62"/>
      <c r="Y68" s="61" t="s">
        <v>71</v>
      </c>
    </row>
    <row r="69" spans="1:27" hidden="1">
      <c r="A69" s="58">
        <v>43205</v>
      </c>
      <c r="B69" s="59">
        <v>43206</v>
      </c>
      <c r="C69" s="59">
        <v>43207</v>
      </c>
      <c r="D69" s="59">
        <v>43208</v>
      </c>
      <c r="E69" s="59">
        <v>43209</v>
      </c>
      <c r="F69" s="59">
        <v>43210</v>
      </c>
      <c r="G69" s="60">
        <v>43211</v>
      </c>
      <c r="H69" s="1"/>
      <c r="I69" s="58">
        <v>43233</v>
      </c>
      <c r="J69" s="59">
        <v>43234</v>
      </c>
      <c r="K69" s="59">
        <v>43235</v>
      </c>
      <c r="L69" s="59">
        <v>43236</v>
      </c>
      <c r="M69" s="59">
        <v>43237</v>
      </c>
      <c r="N69" s="59">
        <v>43238</v>
      </c>
      <c r="O69" s="58">
        <v>43239</v>
      </c>
      <c r="P69" s="1"/>
      <c r="Q69" s="58">
        <v>43261</v>
      </c>
      <c r="R69" s="59">
        <v>43262</v>
      </c>
      <c r="S69" s="59">
        <v>43263</v>
      </c>
      <c r="T69" s="59">
        <v>43264</v>
      </c>
      <c r="U69" s="59">
        <v>43265</v>
      </c>
      <c r="V69" s="59">
        <v>43266</v>
      </c>
      <c r="W69" s="58">
        <v>43267</v>
      </c>
      <c r="X69" s="74"/>
      <c r="Y69" s="61" t="s">
        <v>72</v>
      </c>
    </row>
    <row r="70" spans="1:27" hidden="1">
      <c r="A70" s="58">
        <v>43212</v>
      </c>
      <c r="B70" s="59">
        <v>43213</v>
      </c>
      <c r="C70" s="59">
        <v>43214</v>
      </c>
      <c r="D70" s="59">
        <v>43215</v>
      </c>
      <c r="E70" s="59">
        <v>43216</v>
      </c>
      <c r="F70" s="59">
        <v>43217</v>
      </c>
      <c r="G70" s="58">
        <v>43218</v>
      </c>
      <c r="H70" s="1"/>
      <c r="I70" s="58">
        <v>43240</v>
      </c>
      <c r="J70" s="59">
        <v>43241</v>
      </c>
      <c r="K70" s="59">
        <v>43242</v>
      </c>
      <c r="L70" s="59">
        <v>43243</v>
      </c>
      <c r="M70" s="59">
        <v>43244</v>
      </c>
      <c r="N70" s="59">
        <v>43245</v>
      </c>
      <c r="O70" s="58">
        <v>43246</v>
      </c>
      <c r="P70" s="1"/>
      <c r="Q70" s="58">
        <v>43268</v>
      </c>
      <c r="R70" s="59">
        <v>43269</v>
      </c>
      <c r="S70" s="59">
        <v>43270</v>
      </c>
      <c r="T70" s="59">
        <v>43271</v>
      </c>
      <c r="U70" s="59">
        <v>43272</v>
      </c>
      <c r="V70" s="59">
        <v>43273</v>
      </c>
      <c r="W70" s="58">
        <v>43274</v>
      </c>
    </row>
    <row r="71" spans="1:27" hidden="1">
      <c r="A71" s="58">
        <v>43219</v>
      </c>
      <c r="B71" s="59">
        <v>43220</v>
      </c>
      <c r="C71" s="59">
        <v>0</v>
      </c>
      <c r="D71" s="59">
        <v>0</v>
      </c>
      <c r="E71" s="59">
        <v>0</v>
      </c>
      <c r="F71" s="59">
        <v>0</v>
      </c>
      <c r="G71" s="58">
        <v>0</v>
      </c>
      <c r="H71" s="1"/>
      <c r="I71" s="58">
        <v>43247</v>
      </c>
      <c r="J71" s="59">
        <v>43248</v>
      </c>
      <c r="K71" s="59">
        <v>43249</v>
      </c>
      <c r="L71" s="59">
        <v>43250</v>
      </c>
      <c r="M71" s="60">
        <v>43251</v>
      </c>
      <c r="N71" s="59">
        <v>0</v>
      </c>
      <c r="O71" s="58">
        <v>0</v>
      </c>
      <c r="P71" s="1"/>
      <c r="Q71" s="58">
        <v>43275</v>
      </c>
      <c r="R71" s="59">
        <v>43276</v>
      </c>
      <c r="S71" s="59">
        <v>43277</v>
      </c>
      <c r="T71" s="59">
        <v>43278</v>
      </c>
      <c r="U71" s="59">
        <v>43279</v>
      </c>
      <c r="V71" s="59">
        <v>43280</v>
      </c>
      <c r="W71" s="58">
        <v>43281</v>
      </c>
    </row>
    <row r="72" spans="1:27" hidden="1">
      <c r="A72" s="58">
        <v>0</v>
      </c>
      <c r="B72" s="59">
        <v>0</v>
      </c>
      <c r="C72" s="59">
        <v>0</v>
      </c>
      <c r="D72" s="59">
        <v>0</v>
      </c>
      <c r="E72" s="59">
        <v>0</v>
      </c>
      <c r="F72" s="59">
        <v>0</v>
      </c>
      <c r="G72" s="58">
        <v>0</v>
      </c>
      <c r="H72" s="1"/>
      <c r="I72" s="58">
        <v>0</v>
      </c>
      <c r="J72" s="59">
        <v>0</v>
      </c>
      <c r="K72" s="59">
        <v>0</v>
      </c>
      <c r="L72" s="59">
        <v>0</v>
      </c>
      <c r="M72" s="59">
        <v>0</v>
      </c>
      <c r="N72" s="59">
        <v>0</v>
      </c>
      <c r="O72" s="58">
        <v>0</v>
      </c>
      <c r="P72" s="1"/>
      <c r="Q72" s="58">
        <v>0</v>
      </c>
      <c r="R72" s="59">
        <v>0</v>
      </c>
      <c r="S72" s="59">
        <v>0</v>
      </c>
      <c r="T72" s="59">
        <v>0</v>
      </c>
      <c r="U72" s="59">
        <v>0</v>
      </c>
      <c r="V72" s="59">
        <v>0</v>
      </c>
      <c r="W72" s="58">
        <v>0</v>
      </c>
    </row>
    <row r="73" spans="1:27" hidden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7" s="141" customFormat="1" ht="8.2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</row>
    <row r="75" spans="1:27" ht="12" customHeight="1">
      <c r="A75" s="187" t="s">
        <v>136</v>
      </c>
      <c r="B75" s="188"/>
      <c r="C75" s="188"/>
      <c r="D75" s="188"/>
      <c r="E75" s="188"/>
      <c r="F75" s="188"/>
      <c r="G75" s="189"/>
      <c r="H75" s="1"/>
      <c r="I75" s="190" t="s">
        <v>135</v>
      </c>
      <c r="J75" s="191"/>
      <c r="K75" s="191"/>
      <c r="L75" s="191"/>
      <c r="M75" s="191"/>
      <c r="N75" s="191"/>
      <c r="O75" s="192"/>
      <c r="P75" s="1"/>
      <c r="Q75" s="190" t="s">
        <v>137</v>
      </c>
      <c r="R75" s="191"/>
      <c r="S75" s="191"/>
      <c r="T75" s="191"/>
      <c r="U75" s="191"/>
      <c r="V75" s="191"/>
      <c r="W75" s="193"/>
    </row>
    <row r="76" spans="1:27" ht="12" customHeight="1">
      <c r="A76" s="2" t="s">
        <v>3</v>
      </c>
      <c r="B76" s="3" t="s">
        <v>0</v>
      </c>
      <c r="C76" s="3" t="s">
        <v>1</v>
      </c>
      <c r="D76" s="3" t="s">
        <v>2</v>
      </c>
      <c r="E76" s="3" t="s">
        <v>2</v>
      </c>
      <c r="F76" s="3" t="s">
        <v>0</v>
      </c>
      <c r="G76" s="4" t="s">
        <v>0</v>
      </c>
      <c r="H76" s="1"/>
      <c r="I76" s="2" t="s">
        <v>3</v>
      </c>
      <c r="J76" s="3" t="s">
        <v>0</v>
      </c>
      <c r="K76" s="3" t="s">
        <v>1</v>
      </c>
      <c r="L76" s="3" t="s">
        <v>2</v>
      </c>
      <c r="M76" s="3" t="s">
        <v>2</v>
      </c>
      <c r="N76" s="3" t="s">
        <v>0</v>
      </c>
      <c r="O76" s="4" t="s">
        <v>0</v>
      </c>
      <c r="P76" s="1"/>
      <c r="Q76" s="2" t="s">
        <v>3</v>
      </c>
      <c r="R76" s="3" t="s">
        <v>0</v>
      </c>
      <c r="S76" s="3" t="s">
        <v>1</v>
      </c>
      <c r="T76" s="3" t="s">
        <v>2</v>
      </c>
      <c r="U76" s="3" t="s">
        <v>2</v>
      </c>
      <c r="V76" s="3" t="s">
        <v>0</v>
      </c>
      <c r="W76" s="4" t="s">
        <v>0</v>
      </c>
    </row>
    <row r="77" spans="1:27" ht="12" customHeight="1">
      <c r="A77" s="81"/>
      <c r="B77" s="81"/>
      <c r="C77" s="81"/>
      <c r="D77" s="81"/>
      <c r="E77" s="108"/>
      <c r="F77" s="107">
        <v>1</v>
      </c>
      <c r="G77" s="81">
        <v>2</v>
      </c>
      <c r="H77" s="80"/>
      <c r="I77" s="81"/>
      <c r="J77" s="82">
        <v>1</v>
      </c>
      <c r="K77" s="82">
        <v>2</v>
      </c>
      <c r="L77" s="82">
        <v>3</v>
      </c>
      <c r="M77" s="82">
        <v>4</v>
      </c>
      <c r="N77" s="82">
        <v>5</v>
      </c>
      <c r="O77" s="82">
        <v>6</v>
      </c>
      <c r="P77" s="110">
        <v>40</v>
      </c>
      <c r="Q77" s="95"/>
      <c r="R77" s="82">
        <v>1</v>
      </c>
      <c r="S77" s="82">
        <v>2</v>
      </c>
      <c r="T77" s="82">
        <v>3</v>
      </c>
      <c r="U77" s="82">
        <v>4</v>
      </c>
      <c r="V77" s="82">
        <v>5</v>
      </c>
      <c r="W77" s="86">
        <v>6</v>
      </c>
    </row>
    <row r="78" spans="1:27" ht="12" customHeight="1">
      <c r="A78" s="95">
        <v>3</v>
      </c>
      <c r="B78" s="81">
        <v>4</v>
      </c>
      <c r="C78" s="81">
        <v>5</v>
      </c>
      <c r="D78" s="81">
        <v>6</v>
      </c>
      <c r="E78" s="81">
        <v>7</v>
      </c>
      <c r="F78" s="81">
        <v>8</v>
      </c>
      <c r="G78" s="81">
        <v>9</v>
      </c>
      <c r="H78" s="110">
        <v>40</v>
      </c>
      <c r="I78" s="95">
        <v>7</v>
      </c>
      <c r="J78" s="82">
        <v>8</v>
      </c>
      <c r="K78" s="82">
        <v>9</v>
      </c>
      <c r="L78" s="82">
        <v>10</v>
      </c>
      <c r="M78" s="82">
        <v>11</v>
      </c>
      <c r="N78" s="82">
        <v>12</v>
      </c>
      <c r="O78" s="81">
        <v>13</v>
      </c>
      <c r="P78" s="110">
        <v>40</v>
      </c>
      <c r="Q78" s="95">
        <v>7</v>
      </c>
      <c r="R78" s="114">
        <v>8</v>
      </c>
      <c r="S78" s="114">
        <v>9</v>
      </c>
      <c r="T78" s="114">
        <v>10</v>
      </c>
      <c r="U78" s="114">
        <v>11</v>
      </c>
      <c r="V78" s="115">
        <v>12</v>
      </c>
      <c r="W78" s="81">
        <v>13</v>
      </c>
    </row>
    <row r="79" spans="1:27" ht="12" customHeight="1">
      <c r="A79" s="95">
        <v>10</v>
      </c>
      <c r="B79" s="81">
        <v>11</v>
      </c>
      <c r="C79" s="81">
        <v>12</v>
      </c>
      <c r="D79" s="81">
        <v>13</v>
      </c>
      <c r="E79" s="82">
        <v>14</v>
      </c>
      <c r="F79" s="82">
        <v>15</v>
      </c>
      <c r="G79" s="82">
        <v>16</v>
      </c>
      <c r="H79" s="110">
        <v>40</v>
      </c>
      <c r="I79" s="95">
        <v>14</v>
      </c>
      <c r="J79" s="81">
        <v>15</v>
      </c>
      <c r="K79" s="60">
        <v>16</v>
      </c>
      <c r="L79" s="81">
        <v>17</v>
      </c>
      <c r="M79" s="82">
        <v>18</v>
      </c>
      <c r="N79" s="82">
        <v>19</v>
      </c>
      <c r="O79" s="82">
        <v>20</v>
      </c>
      <c r="P79" s="110"/>
      <c r="Q79" s="95">
        <v>14</v>
      </c>
      <c r="R79" s="81">
        <v>15</v>
      </c>
      <c r="S79" s="81">
        <v>16</v>
      </c>
      <c r="T79" s="81">
        <v>17</v>
      </c>
      <c r="U79" s="81">
        <v>18</v>
      </c>
      <c r="V79" s="81">
        <v>19</v>
      </c>
      <c r="W79" s="81">
        <v>20</v>
      </c>
    </row>
    <row r="80" spans="1:27" ht="12" customHeight="1">
      <c r="A80" s="95">
        <v>17</v>
      </c>
      <c r="B80" s="82">
        <v>18</v>
      </c>
      <c r="C80" s="82">
        <v>19</v>
      </c>
      <c r="D80" s="82">
        <v>20</v>
      </c>
      <c r="E80" s="82">
        <v>21</v>
      </c>
      <c r="F80" s="82">
        <v>22</v>
      </c>
      <c r="G80" s="82">
        <v>23</v>
      </c>
      <c r="H80" s="110">
        <v>40</v>
      </c>
      <c r="I80" s="95">
        <v>21</v>
      </c>
      <c r="J80" s="82">
        <v>22</v>
      </c>
      <c r="K80" s="82">
        <v>23</v>
      </c>
      <c r="L80" s="82">
        <v>24</v>
      </c>
      <c r="M80" s="82">
        <v>25</v>
      </c>
      <c r="N80" s="82">
        <v>26</v>
      </c>
      <c r="O80" s="82">
        <v>27</v>
      </c>
      <c r="P80" s="111" t="s">
        <v>115</v>
      </c>
      <c r="Q80" s="95">
        <v>21</v>
      </c>
      <c r="R80" s="81">
        <v>22</v>
      </c>
      <c r="S80" s="81">
        <v>23</v>
      </c>
      <c r="T80" s="81">
        <v>24</v>
      </c>
      <c r="U80" s="81">
        <v>25</v>
      </c>
      <c r="V80" s="81">
        <v>26</v>
      </c>
      <c r="W80" s="81">
        <v>27</v>
      </c>
    </row>
    <row r="81" spans="1:23" ht="12" customHeight="1">
      <c r="A81" s="109" t="s">
        <v>73</v>
      </c>
      <c r="B81" s="82">
        <v>25</v>
      </c>
      <c r="C81" s="82">
        <v>26</v>
      </c>
      <c r="D81" s="82">
        <v>27</v>
      </c>
      <c r="E81" s="82">
        <v>28</v>
      </c>
      <c r="F81" s="82">
        <v>29</v>
      </c>
      <c r="G81" s="82">
        <v>30</v>
      </c>
      <c r="H81" s="110">
        <v>40</v>
      </c>
      <c r="I81" s="95">
        <v>28</v>
      </c>
      <c r="J81" s="81"/>
      <c r="K81" s="81"/>
      <c r="L81" s="81"/>
      <c r="M81" s="81"/>
      <c r="N81" s="81"/>
      <c r="O81" s="81"/>
      <c r="P81" s="80"/>
      <c r="Q81" s="95">
        <v>28</v>
      </c>
      <c r="R81" s="86">
        <v>29</v>
      </c>
      <c r="S81" s="81">
        <v>30</v>
      </c>
      <c r="T81" s="81">
        <v>31</v>
      </c>
      <c r="U81" s="81"/>
      <c r="V81" s="81"/>
      <c r="W81" s="81"/>
    </row>
    <row r="82" spans="1:23" s="119" customFormat="1" ht="11.1" customHeight="1">
      <c r="A82" s="116" t="s">
        <v>81</v>
      </c>
      <c r="B82" s="116"/>
      <c r="C82" s="116"/>
      <c r="D82" s="116"/>
      <c r="E82" s="116"/>
      <c r="F82" s="116"/>
      <c r="G82" s="116"/>
      <c r="H82" s="17"/>
      <c r="I82" s="122" t="s">
        <v>98</v>
      </c>
      <c r="M82" s="118"/>
      <c r="N82" s="118"/>
      <c r="O82" s="118"/>
      <c r="P82" s="17"/>
      <c r="Q82" s="119" t="s">
        <v>130</v>
      </c>
      <c r="R82" s="147"/>
      <c r="S82" s="147"/>
      <c r="T82" s="147"/>
      <c r="U82" s="147"/>
      <c r="V82" s="147"/>
      <c r="W82" s="147"/>
    </row>
    <row r="83" spans="1:23" s="119" customFormat="1" ht="11.1" customHeight="1">
      <c r="A83" s="117"/>
      <c r="B83" s="118"/>
      <c r="C83" s="118"/>
      <c r="D83" s="118"/>
      <c r="E83" s="121"/>
      <c r="F83" s="121"/>
      <c r="G83" s="121"/>
      <c r="H83" s="17"/>
      <c r="I83" s="123" t="s">
        <v>99</v>
      </c>
      <c r="J83" s="118"/>
      <c r="K83" s="118"/>
      <c r="L83" s="118"/>
      <c r="M83" s="118"/>
      <c r="N83" s="118"/>
      <c r="O83" s="118"/>
      <c r="P83" s="17"/>
      <c r="Q83" s="119" t="s">
        <v>134</v>
      </c>
      <c r="R83" s="148"/>
      <c r="S83" s="148"/>
      <c r="T83" s="148"/>
      <c r="U83" s="148"/>
      <c r="V83" s="148"/>
      <c r="W83" s="148"/>
    </row>
    <row r="84" spans="1:23" s="119" customFormat="1" ht="11.1" customHeight="1">
      <c r="A84" s="118"/>
      <c r="B84" s="118"/>
      <c r="C84" s="118"/>
      <c r="D84" s="118"/>
      <c r="E84" s="118"/>
      <c r="F84" s="118"/>
      <c r="G84" s="118"/>
      <c r="H84" s="17"/>
      <c r="J84" s="123"/>
      <c r="K84" s="123"/>
      <c r="L84" s="123"/>
      <c r="M84" s="123"/>
      <c r="N84" s="123"/>
      <c r="O84" s="123"/>
      <c r="P84" s="17"/>
      <c r="Q84" s="117" t="s">
        <v>131</v>
      </c>
      <c r="R84" s="148"/>
      <c r="S84" s="148"/>
      <c r="T84" s="148"/>
      <c r="U84" s="148"/>
      <c r="V84" s="148"/>
      <c r="W84" s="148"/>
    </row>
    <row r="85" spans="1:23" s="119" customFormat="1" ht="11.1" customHeight="1">
      <c r="A85" s="118"/>
      <c r="B85" s="118"/>
      <c r="C85" s="118"/>
      <c r="D85" s="118"/>
      <c r="E85" s="118"/>
      <c r="F85" s="118"/>
      <c r="G85" s="118"/>
      <c r="H85" s="17"/>
      <c r="J85" s="123"/>
      <c r="K85" s="123"/>
      <c r="L85" s="123"/>
      <c r="M85" s="123"/>
      <c r="N85" s="123"/>
      <c r="O85" s="123"/>
      <c r="P85" s="17"/>
      <c r="Q85" s="129" t="s">
        <v>132</v>
      </c>
      <c r="R85" s="148"/>
      <c r="S85" s="148"/>
      <c r="T85" s="148"/>
      <c r="U85" s="148"/>
      <c r="V85" s="148"/>
      <c r="W85" s="148"/>
    </row>
    <row r="86" spans="1:23" s="119" customFormat="1" ht="11.1" customHeight="1">
      <c r="A86" s="118"/>
      <c r="B86" s="118"/>
      <c r="C86" s="118"/>
      <c r="D86" s="118"/>
      <c r="E86" s="118"/>
      <c r="F86" s="118"/>
      <c r="G86" s="118"/>
      <c r="H86" s="17"/>
      <c r="I86" s="149"/>
      <c r="J86" s="149"/>
      <c r="K86" s="149"/>
      <c r="L86" s="149"/>
      <c r="M86" s="149"/>
      <c r="N86" s="149"/>
      <c r="O86" s="149"/>
      <c r="P86" s="17"/>
      <c r="Q86" s="119" t="s">
        <v>133</v>
      </c>
      <c r="R86" s="150"/>
      <c r="S86" s="150"/>
      <c r="T86" s="150"/>
      <c r="U86" s="150"/>
      <c r="V86" s="150"/>
      <c r="W86" s="150"/>
    </row>
    <row r="87" spans="1:23">
      <c r="D87" s="104" t="s">
        <v>89</v>
      </c>
      <c r="E87" s="105"/>
      <c r="F87" s="105"/>
      <c r="G87" s="105"/>
      <c r="H87" s="105"/>
      <c r="I87" s="92"/>
      <c r="J87" s="106"/>
      <c r="K87" s="91"/>
      <c r="L87" s="105"/>
      <c r="M87" s="105"/>
      <c r="N87" s="105"/>
      <c r="O87" s="105"/>
      <c r="P87" s="105"/>
      <c r="Q87" s="92"/>
      <c r="R87" s="106"/>
      <c r="S87" s="105"/>
    </row>
  </sheetData>
  <mergeCells count="21">
    <mergeCell ref="A75:G75"/>
    <mergeCell ref="I75:O75"/>
    <mergeCell ref="Q75:W75"/>
    <mergeCell ref="I36:O36"/>
    <mergeCell ref="Q36:W36"/>
    <mergeCell ref="A36:G36"/>
    <mergeCell ref="A1:Q1"/>
    <mergeCell ref="A2:Q2"/>
    <mergeCell ref="Q15:W15"/>
    <mergeCell ref="A30:G32"/>
    <mergeCell ref="Q23:W23"/>
    <mergeCell ref="Q31:W33"/>
    <mergeCell ref="R1:W2"/>
    <mergeCell ref="A23:G23"/>
    <mergeCell ref="I23:O23"/>
    <mergeCell ref="I15:O15"/>
    <mergeCell ref="A4:G4"/>
    <mergeCell ref="Q4:W4"/>
    <mergeCell ref="I4:O4"/>
    <mergeCell ref="A15:G15"/>
    <mergeCell ref="Q11:W13"/>
  </mergeCells>
  <conditionalFormatting sqref="B59:B63 G70:G72 M72 V63 Q67:W72 I58:O63 Q58:U63 W58:W63 V58:V61 I67:J72 K68:K72 L67:L72 N67:O72 M67:M70 A68:A72 B67:F72 G67:G68 A58:A63 C58:G63 A6:G10 Q6:W10 I6:O10 A17:G21 I17:O21 Q17:W21 A25:G29 Q25:W29 Q38:W42 A77:D77 F77:G77 A78:G81 I38:O42 A38:G42 I25:O29 Q80 S80:W80 Q81:W81 R80:R81 Q77:W79 I77:O81">
    <cfRule type="expression" dxfId="2" priority="52" stopIfTrue="1">
      <formula xml:space="preserve"> AND( Exibir_Fer_Nac, MATCH(A6, _Brz1, 0) &gt; 0 )</formula>
    </cfRule>
    <cfRule type="expression" dxfId="1" priority="53" stopIfTrue="1">
      <formula xml:space="preserve"> AND( Exibir_Dat_Com, MATCH(A6, _Brz2, 0) &gt; 0 )</formula>
    </cfRule>
    <cfRule type="expression" dxfId="0" priority="54" stopIfTrue="1">
      <formula xml:space="preserve"> AND( Exibir_Fer_EUA, MATCH(A6, USA, 0) &gt; 0 )</formula>
    </cfRule>
  </conditionalFormatting>
  <printOptions horizontalCentered="1" verticalCentered="1"/>
  <pageMargins left="0.19685039370078741" right="0.19685039370078741" top="0.15748031496062992" bottom="0.15748031496062992" header="0" footer="0"/>
  <pageSetup paperSize="9" scale="83" fitToHeight="0" orientation="landscape" r:id="rId1"/>
  <rowBreaks count="2" manualBreakCount="2">
    <brk id="73" max="26" man="1"/>
    <brk id="88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23</vt:i4>
      </vt:variant>
    </vt:vector>
  </HeadingPairs>
  <TitlesOfParts>
    <vt:vector size="26" baseType="lpstr">
      <vt:lpstr>Anual</vt:lpstr>
      <vt:lpstr>Feriados</vt:lpstr>
      <vt:lpstr>2020_ENGMEC</vt:lpstr>
      <vt:lpstr>_Abr1</vt:lpstr>
      <vt:lpstr>_Ago1</vt:lpstr>
      <vt:lpstr>_Brz1</vt:lpstr>
      <vt:lpstr>_Brz2</vt:lpstr>
      <vt:lpstr>_Dez1</vt:lpstr>
      <vt:lpstr>_Fev1</vt:lpstr>
      <vt:lpstr>_Jan1</vt:lpstr>
      <vt:lpstr>_Jul1</vt:lpstr>
      <vt:lpstr>_Jun1</vt:lpstr>
      <vt:lpstr>_Mai1</vt:lpstr>
      <vt:lpstr>_Mar1</vt:lpstr>
      <vt:lpstr>_Nov1</vt:lpstr>
      <vt:lpstr>_Out1</vt:lpstr>
      <vt:lpstr>_Set1</vt:lpstr>
      <vt:lpstr>Ano</vt:lpstr>
      <vt:lpstr>'2020_ENGMEC'!Area_de_impressao</vt:lpstr>
      <vt:lpstr>Anual!Area_de_impressao</vt:lpstr>
      <vt:lpstr>Exibir_Dat_Com</vt:lpstr>
      <vt:lpstr>Exibir_Fer_EUA</vt:lpstr>
      <vt:lpstr>Exibir_Fer_Nac</vt:lpstr>
      <vt:lpstr>Meses</vt:lpstr>
      <vt:lpstr>Páscoa</vt:lpstr>
      <vt:lpstr>USA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Calendário permanente</dc:title>
  <dc:creator>Keneston Coelho</dc:creator>
  <cp:lastModifiedBy>Luiz Augusto Ferreira de Campos Viana</cp:lastModifiedBy>
  <cp:lastPrinted>2020-07-01T01:29:23Z</cp:lastPrinted>
  <dcterms:created xsi:type="dcterms:W3CDTF">2001-07-17T18:13:17Z</dcterms:created>
  <dcterms:modified xsi:type="dcterms:W3CDTF">2020-07-04T02:08:33Z</dcterms:modified>
</cp:coreProperties>
</file>