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21075" windowHeight="9675" activeTab="1"/>
  </bookViews>
  <sheets>
    <sheet name="CH Prevista" sheetId="1" r:id="rId1"/>
    <sheet name="CH prevista - Docentes" sheetId="2" r:id="rId2"/>
  </sheets>
  <calcPr calcId="145621"/>
</workbook>
</file>

<file path=xl/calcChain.xml><?xml version="1.0" encoding="utf-8"?>
<calcChain xmlns="http://schemas.openxmlformats.org/spreadsheetml/2006/main">
  <c r="K75" i="1" l="1"/>
  <c r="H75" i="1"/>
  <c r="I75" i="1" s="1"/>
  <c r="H76" i="1"/>
  <c r="I76" i="1" s="1"/>
  <c r="K76" i="1"/>
  <c r="L75" i="1" l="1"/>
  <c r="L76" i="1"/>
  <c r="H57" i="1"/>
  <c r="L57" i="1" s="1"/>
  <c r="H58" i="1"/>
  <c r="I58" i="1" s="1"/>
  <c r="H59" i="1"/>
  <c r="L59" i="1" s="1"/>
  <c r="H60" i="1"/>
  <c r="L60" i="1" s="1"/>
  <c r="H61" i="1"/>
  <c r="I61" i="1" s="1"/>
  <c r="H62" i="1"/>
  <c r="I62" i="1" s="1"/>
  <c r="H63" i="1"/>
  <c r="L63" i="1" s="1"/>
  <c r="K40" i="2"/>
  <c r="G40" i="2"/>
  <c r="I40" i="2" s="1"/>
  <c r="K38" i="2"/>
  <c r="G38" i="2"/>
  <c r="I38" i="2" s="1"/>
  <c r="K36" i="2"/>
  <c r="G36" i="2"/>
  <c r="I36" i="2" s="1"/>
  <c r="K34" i="2"/>
  <c r="G34" i="2"/>
  <c r="I34" i="2" s="1"/>
  <c r="K32" i="2"/>
  <c r="G32" i="2"/>
  <c r="I32" i="2" s="1"/>
  <c r="K30" i="2"/>
  <c r="G30" i="2"/>
  <c r="I30" i="2" s="1"/>
  <c r="K28" i="2"/>
  <c r="G28" i="2"/>
  <c r="I28" i="2" s="1"/>
  <c r="K26" i="2"/>
  <c r="G26" i="2"/>
  <c r="I26" i="2" s="1"/>
  <c r="K24" i="2"/>
  <c r="G24" i="2"/>
  <c r="I24" i="2" s="1"/>
  <c r="K22" i="2"/>
  <c r="G22" i="2"/>
  <c r="I22" i="2" s="1"/>
  <c r="K20" i="2"/>
  <c r="G20" i="2"/>
  <c r="I20" i="2" s="1"/>
  <c r="K18" i="2"/>
  <c r="G18" i="2"/>
  <c r="I18" i="2" s="1"/>
  <c r="K16" i="2"/>
  <c r="G16" i="2"/>
  <c r="I16" i="2" s="1"/>
  <c r="K14" i="2"/>
  <c r="G14" i="2"/>
  <c r="I14" i="2" s="1"/>
  <c r="K12" i="2"/>
  <c r="G12" i="2"/>
  <c r="I12" i="2" s="1"/>
  <c r="K10" i="2"/>
  <c r="G10" i="2"/>
  <c r="I10" i="2" s="1"/>
  <c r="K8" i="2"/>
  <c r="G8" i="2"/>
  <c r="I8" i="2" s="1"/>
  <c r="K6" i="2"/>
  <c r="G6" i="2"/>
  <c r="I6" i="2" s="1"/>
  <c r="J44" i="2"/>
  <c r="H44" i="2"/>
  <c r="F44" i="2"/>
  <c r="E44" i="2"/>
  <c r="D44" i="2"/>
  <c r="C44" i="2"/>
  <c r="I63" i="1" l="1"/>
  <c r="I59" i="1"/>
  <c r="I57" i="1"/>
  <c r="L62" i="1"/>
  <c r="I60" i="1"/>
  <c r="K44" i="2"/>
  <c r="G44" i="2"/>
  <c r="I44" i="2"/>
  <c r="K146" i="1"/>
  <c r="H146" i="1"/>
  <c r="L146" i="1" s="1"/>
  <c r="J145" i="1"/>
  <c r="H145" i="1"/>
  <c r="I145" i="1" s="1"/>
  <c r="K144" i="1"/>
  <c r="H144" i="1"/>
  <c r="L144" i="1" s="1"/>
  <c r="K143" i="1"/>
  <c r="H143" i="1"/>
  <c r="I143" i="1" s="1"/>
  <c r="J142" i="1"/>
  <c r="H142" i="1"/>
  <c r="K141" i="1"/>
  <c r="H141" i="1"/>
  <c r="L141" i="1" s="1"/>
  <c r="K140" i="1"/>
  <c r="H140" i="1"/>
  <c r="L140" i="1" s="1"/>
  <c r="J139" i="1"/>
  <c r="H139" i="1"/>
  <c r="I139" i="1" s="1"/>
  <c r="K138" i="1"/>
  <c r="H138" i="1"/>
  <c r="I138" i="1" s="1"/>
  <c r="K137" i="1"/>
  <c r="H137" i="1"/>
  <c r="I137" i="1" s="1"/>
  <c r="J135" i="1"/>
  <c r="K135" i="1" s="1"/>
  <c r="H135" i="1"/>
  <c r="I135" i="1" s="1"/>
  <c r="J134" i="1"/>
  <c r="H134" i="1"/>
  <c r="I134" i="1" s="1"/>
  <c r="K133" i="1"/>
  <c r="H133" i="1"/>
  <c r="L133" i="1" s="1"/>
  <c r="K132" i="1"/>
  <c r="H132" i="1"/>
  <c r="L132" i="1" s="1"/>
  <c r="K131" i="1"/>
  <c r="H131" i="1"/>
  <c r="L131" i="1" s="1"/>
  <c r="K129" i="1"/>
  <c r="H129" i="1"/>
  <c r="I129" i="1" s="1"/>
  <c r="K128" i="1"/>
  <c r="H128" i="1"/>
  <c r="I128" i="1" s="1"/>
  <c r="K127" i="1"/>
  <c r="H127" i="1"/>
  <c r="I127" i="1" s="1"/>
  <c r="K126" i="1"/>
  <c r="H126" i="1"/>
  <c r="I126" i="1" s="1"/>
  <c r="K125" i="1"/>
  <c r="H125" i="1"/>
  <c r="I125" i="1" s="1"/>
  <c r="K124" i="1"/>
  <c r="H124" i="1"/>
  <c r="I124" i="1" s="1"/>
  <c r="J122" i="1"/>
  <c r="K122" i="1" s="1"/>
  <c r="H122" i="1"/>
  <c r="I122" i="1" s="1"/>
  <c r="J121" i="1"/>
  <c r="K121" i="1" s="1"/>
  <c r="H121" i="1"/>
  <c r="I121" i="1" s="1"/>
  <c r="K120" i="1"/>
  <c r="H120" i="1"/>
  <c r="L120" i="1" s="1"/>
  <c r="J119" i="1"/>
  <c r="H119" i="1"/>
  <c r="I119" i="1" s="1"/>
  <c r="J118" i="1"/>
  <c r="H118" i="1"/>
  <c r="J117" i="1"/>
  <c r="K117" i="1" s="1"/>
  <c r="H117" i="1"/>
  <c r="I117" i="1" s="1"/>
  <c r="K115" i="1"/>
  <c r="H115" i="1"/>
  <c r="L115" i="1" s="1"/>
  <c r="K114" i="1"/>
  <c r="H114" i="1"/>
  <c r="L114" i="1" s="1"/>
  <c r="K113" i="1"/>
  <c r="H113" i="1"/>
  <c r="L113" i="1" s="1"/>
  <c r="K112" i="1"/>
  <c r="H112" i="1"/>
  <c r="L112" i="1" s="1"/>
  <c r="J110" i="1"/>
  <c r="K110" i="1" s="1"/>
  <c r="H110" i="1"/>
  <c r="K109" i="1"/>
  <c r="H109" i="1"/>
  <c r="I109" i="1" s="1"/>
  <c r="K107" i="1"/>
  <c r="H107" i="1"/>
  <c r="I107" i="1" s="1"/>
  <c r="K106" i="1"/>
  <c r="H106" i="1"/>
  <c r="L106" i="1" s="1"/>
  <c r="K105" i="1"/>
  <c r="H105" i="1"/>
  <c r="L105" i="1" s="1"/>
  <c r="K104" i="1"/>
  <c r="H104" i="1"/>
  <c r="I104" i="1" s="1"/>
  <c r="K103" i="1"/>
  <c r="H103" i="1"/>
  <c r="L103" i="1" s="1"/>
  <c r="K102" i="1"/>
  <c r="H102" i="1"/>
  <c r="I102" i="1" s="1"/>
  <c r="K101" i="1"/>
  <c r="H101" i="1"/>
  <c r="I101" i="1" s="1"/>
  <c r="K100" i="1"/>
  <c r="H100" i="1"/>
  <c r="L100" i="1" s="1"/>
  <c r="K99" i="1"/>
  <c r="H99" i="1"/>
  <c r="I99" i="1" s="1"/>
  <c r="K98" i="1"/>
  <c r="H98" i="1"/>
  <c r="L98" i="1" s="1"/>
  <c r="K97" i="1"/>
  <c r="H97" i="1"/>
  <c r="L97" i="1" s="1"/>
  <c r="K96" i="1"/>
  <c r="H96" i="1"/>
  <c r="I96" i="1" s="1"/>
  <c r="K95" i="1"/>
  <c r="H95" i="1"/>
  <c r="L95" i="1" s="1"/>
  <c r="K94" i="1"/>
  <c r="H94" i="1"/>
  <c r="I94" i="1" s="1"/>
  <c r="K93" i="1"/>
  <c r="H93" i="1"/>
  <c r="I93" i="1" s="1"/>
  <c r="K92" i="1"/>
  <c r="H92" i="1"/>
  <c r="L92" i="1" s="1"/>
  <c r="J90" i="1"/>
  <c r="K90" i="1" s="1"/>
  <c r="H90" i="1"/>
  <c r="I90" i="1" s="1"/>
  <c r="J89" i="1"/>
  <c r="K89" i="1" s="1"/>
  <c r="H89" i="1"/>
  <c r="I89" i="1" s="1"/>
  <c r="J88" i="1"/>
  <c r="K88" i="1" s="1"/>
  <c r="H88" i="1"/>
  <c r="I88" i="1" s="1"/>
  <c r="K87" i="1"/>
  <c r="H87" i="1"/>
  <c r="I87" i="1" s="1"/>
  <c r="K86" i="1"/>
  <c r="H86" i="1"/>
  <c r="L86" i="1" s="1"/>
  <c r="K85" i="1"/>
  <c r="H85" i="1"/>
  <c r="I85" i="1" s="1"/>
  <c r="K84" i="1"/>
  <c r="H84" i="1"/>
  <c r="L84" i="1" s="1"/>
  <c r="K83" i="1"/>
  <c r="H83" i="1"/>
  <c r="I83" i="1" s="1"/>
  <c r="J81" i="1"/>
  <c r="H81" i="1"/>
  <c r="I81" i="1" s="1"/>
  <c r="K80" i="1"/>
  <c r="H80" i="1"/>
  <c r="L80" i="1" s="1"/>
  <c r="J78" i="1"/>
  <c r="K78" i="1" s="1"/>
  <c r="H78" i="1"/>
  <c r="I78" i="1" s="1"/>
  <c r="K77" i="1"/>
  <c r="H77" i="1"/>
  <c r="L77" i="1" s="1"/>
  <c r="K74" i="1"/>
  <c r="H74" i="1"/>
  <c r="I74" i="1" s="1"/>
  <c r="J72" i="1"/>
  <c r="K72" i="1" s="1"/>
  <c r="H72" i="1"/>
  <c r="I72" i="1" s="1"/>
  <c r="J71" i="1"/>
  <c r="K71" i="1" s="1"/>
  <c r="H71" i="1"/>
  <c r="I71" i="1" s="1"/>
  <c r="J70" i="1"/>
  <c r="H70" i="1"/>
  <c r="J69" i="1"/>
  <c r="H69" i="1"/>
  <c r="I69" i="1" s="1"/>
  <c r="J68" i="1"/>
  <c r="H68" i="1"/>
  <c r="I68" i="1" s="1"/>
  <c r="J67" i="1"/>
  <c r="K67" i="1" s="1"/>
  <c r="H67" i="1"/>
  <c r="I67" i="1" s="1"/>
  <c r="J66" i="1"/>
  <c r="K66" i="1" s="1"/>
  <c r="H66" i="1"/>
  <c r="I66" i="1" s="1"/>
  <c r="J65" i="1"/>
  <c r="K65" i="1" s="1"/>
  <c r="H65" i="1"/>
  <c r="I65" i="1" s="1"/>
  <c r="K63" i="1"/>
  <c r="K62" i="1"/>
  <c r="J61" i="1"/>
  <c r="K60" i="1"/>
  <c r="K59" i="1"/>
  <c r="J58" i="1"/>
  <c r="L58" i="1" s="1"/>
  <c r="K57" i="1"/>
  <c r="K56" i="1"/>
  <c r="H56" i="1"/>
  <c r="L56" i="1" s="1"/>
  <c r="K54" i="1"/>
  <c r="H54" i="1"/>
  <c r="I54" i="1" s="1"/>
  <c r="K53" i="1"/>
  <c r="H53" i="1"/>
  <c r="L53" i="1" s="1"/>
  <c r="K52" i="1"/>
  <c r="H52" i="1"/>
  <c r="L52" i="1" s="1"/>
  <c r="K51" i="1"/>
  <c r="H51" i="1"/>
  <c r="I51" i="1" s="1"/>
  <c r="K50" i="1"/>
  <c r="H50" i="1"/>
  <c r="I50" i="1" s="1"/>
  <c r="K49" i="1"/>
  <c r="H49" i="1"/>
  <c r="L49" i="1" s="1"/>
  <c r="K48" i="1"/>
  <c r="H48" i="1"/>
  <c r="L48" i="1" s="1"/>
  <c r="K47" i="1"/>
  <c r="H47" i="1"/>
  <c r="I47" i="1" s="1"/>
  <c r="K45" i="1"/>
  <c r="H45" i="1"/>
  <c r="L45" i="1" s="1"/>
  <c r="K44" i="1"/>
  <c r="H44" i="1"/>
  <c r="L44" i="1" s="1"/>
  <c r="K43" i="1"/>
  <c r="H43" i="1"/>
  <c r="L43" i="1" s="1"/>
  <c r="K42" i="1"/>
  <c r="H42" i="1"/>
  <c r="L42" i="1" s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J30" i="1"/>
  <c r="K30" i="1" s="1"/>
  <c r="H30" i="1"/>
  <c r="I30" i="1" s="1"/>
  <c r="J29" i="1"/>
  <c r="H29" i="1"/>
  <c r="I29" i="1" s="1"/>
  <c r="K28" i="1"/>
  <c r="H28" i="1"/>
  <c r="L28" i="1" s="1"/>
  <c r="K27" i="1"/>
  <c r="H27" i="1"/>
  <c r="L27" i="1" s="1"/>
  <c r="K26" i="1"/>
  <c r="H26" i="1"/>
  <c r="L26" i="1" s="1"/>
  <c r="J24" i="1"/>
  <c r="K24" i="1" s="1"/>
  <c r="H24" i="1"/>
  <c r="I24" i="1" s="1"/>
  <c r="K23" i="1"/>
  <c r="H23" i="1"/>
  <c r="L23" i="1" s="1"/>
  <c r="K22" i="1"/>
  <c r="H22" i="1"/>
  <c r="L22" i="1" s="1"/>
  <c r="K21" i="1"/>
  <c r="H21" i="1"/>
  <c r="L21" i="1" s="1"/>
  <c r="K20" i="1"/>
  <c r="H20" i="1"/>
  <c r="L20" i="1" s="1"/>
  <c r="K19" i="1"/>
  <c r="H19" i="1"/>
  <c r="L19" i="1" s="1"/>
  <c r="K18" i="1"/>
  <c r="H18" i="1"/>
  <c r="L18" i="1" s="1"/>
  <c r="K17" i="1"/>
  <c r="H17" i="1"/>
  <c r="L17" i="1" s="1"/>
  <c r="K16" i="1"/>
  <c r="H16" i="1"/>
  <c r="L16" i="1" s="1"/>
  <c r="K15" i="1"/>
  <c r="H15" i="1"/>
  <c r="L15" i="1" s="1"/>
  <c r="K14" i="1"/>
  <c r="H14" i="1"/>
  <c r="L14" i="1" s="1"/>
  <c r="K13" i="1"/>
  <c r="H13" i="1"/>
  <c r="L13" i="1" s="1"/>
  <c r="J12" i="1"/>
  <c r="K12" i="1" s="1"/>
  <c r="H12" i="1"/>
  <c r="I12" i="1" s="1"/>
  <c r="K11" i="1"/>
  <c r="H11" i="1"/>
  <c r="I11" i="1" s="1"/>
  <c r="K10" i="1"/>
  <c r="H10" i="1"/>
  <c r="L10" i="1" s="1"/>
  <c r="K9" i="1"/>
  <c r="H9" i="1"/>
  <c r="L9" i="1" s="1"/>
  <c r="K8" i="1"/>
  <c r="H8" i="1"/>
  <c r="I8" i="1" s="1"/>
  <c r="J6" i="1"/>
  <c r="K6" i="1" s="1"/>
  <c r="H6" i="1"/>
  <c r="I6" i="1" s="1"/>
  <c r="J5" i="1"/>
  <c r="H5" i="1"/>
  <c r="I5" i="1" s="1"/>
  <c r="B32" i="2" l="1"/>
  <c r="L32" i="2" s="1"/>
  <c r="M32" i="2" s="1"/>
  <c r="B14" i="2"/>
  <c r="L14" i="2" s="1"/>
  <c r="M14" i="2" s="1"/>
  <c r="I28" i="1"/>
  <c r="I48" i="1"/>
  <c r="I49" i="1"/>
  <c r="L68" i="1"/>
  <c r="I80" i="1"/>
  <c r="I106" i="1"/>
  <c r="I19" i="1"/>
  <c r="I16" i="1"/>
  <c r="I20" i="1"/>
  <c r="I27" i="1"/>
  <c r="I98" i="1"/>
  <c r="L142" i="1"/>
  <c r="I52" i="1"/>
  <c r="I53" i="1"/>
  <c r="I86" i="1"/>
  <c r="L89" i="1"/>
  <c r="L121" i="1"/>
  <c r="L139" i="1"/>
  <c r="K118" i="1"/>
  <c r="L5" i="1"/>
  <c r="I9" i="1"/>
  <c r="I10" i="1"/>
  <c r="L30" i="1"/>
  <c r="I43" i="1"/>
  <c r="I44" i="1"/>
  <c r="I84" i="1"/>
  <c r="I92" i="1"/>
  <c r="I95" i="1"/>
  <c r="I100" i="1"/>
  <c r="I103" i="1"/>
  <c r="L110" i="1"/>
  <c r="L143" i="1"/>
  <c r="I144" i="1"/>
  <c r="L8" i="1"/>
  <c r="I15" i="1"/>
  <c r="I23" i="1"/>
  <c r="L93" i="1"/>
  <c r="I97" i="1"/>
  <c r="I105" i="1"/>
  <c r="L118" i="1"/>
  <c r="L29" i="1"/>
  <c r="L47" i="1"/>
  <c r="L51" i="1"/>
  <c r="L66" i="1"/>
  <c r="L85" i="1"/>
  <c r="L88" i="1"/>
  <c r="L94" i="1"/>
  <c r="L96" i="1"/>
  <c r="L99" i="1"/>
  <c r="L102" i="1"/>
  <c r="L104" i="1"/>
  <c r="L107" i="1"/>
  <c r="L50" i="1"/>
  <c r="L54" i="1"/>
  <c r="L87" i="1"/>
  <c r="L101" i="1"/>
  <c r="L135" i="1"/>
  <c r="L11" i="1"/>
  <c r="I14" i="1"/>
  <c r="I18" i="1"/>
  <c r="I22" i="1"/>
  <c r="I45" i="1"/>
  <c r="K58" i="1"/>
  <c r="K70" i="1"/>
  <c r="L72" i="1"/>
  <c r="L78" i="1"/>
  <c r="K81" i="1"/>
  <c r="L117" i="1"/>
  <c r="I120" i="1"/>
  <c r="K142" i="1"/>
  <c r="K5" i="1"/>
  <c r="I13" i="1"/>
  <c r="I17" i="1"/>
  <c r="I21" i="1"/>
  <c r="I26" i="1"/>
  <c r="I42" i="1"/>
  <c r="L69" i="1"/>
  <c r="L70" i="1"/>
  <c r="L81" i="1"/>
  <c r="B24" i="2" s="1"/>
  <c r="L24" i="2" s="1"/>
  <c r="M24" i="2" s="1"/>
  <c r="L24" i="1"/>
  <c r="I34" i="1"/>
  <c r="L34" i="1"/>
  <c r="I38" i="1"/>
  <c r="L38" i="1"/>
  <c r="I56" i="1"/>
  <c r="L12" i="1"/>
  <c r="K29" i="1"/>
  <c r="L35" i="1"/>
  <c r="I35" i="1"/>
  <c r="L39" i="1"/>
  <c r="I39" i="1"/>
  <c r="L65" i="1"/>
  <c r="L32" i="1"/>
  <c r="I32" i="1"/>
  <c r="I36" i="1"/>
  <c r="L36" i="1"/>
  <c r="L40" i="1"/>
  <c r="I40" i="1"/>
  <c r="I33" i="1"/>
  <c r="L33" i="1"/>
  <c r="I37" i="1"/>
  <c r="L37" i="1"/>
  <c r="L6" i="1"/>
  <c r="K68" i="1"/>
  <c r="I70" i="1"/>
  <c r="I77" i="1"/>
  <c r="L67" i="1"/>
  <c r="K69" i="1"/>
  <c r="L71" i="1"/>
  <c r="L109" i="1"/>
  <c r="I112" i="1"/>
  <c r="I114" i="1"/>
  <c r="I118" i="1"/>
  <c r="L122" i="1"/>
  <c r="L126" i="1"/>
  <c r="I131" i="1"/>
  <c r="I133" i="1"/>
  <c r="K134" i="1"/>
  <c r="I140" i="1"/>
  <c r="I142" i="1"/>
  <c r="L83" i="1"/>
  <c r="I110" i="1"/>
  <c r="L119" i="1"/>
  <c r="L125" i="1"/>
  <c r="L129" i="1"/>
  <c r="L134" i="1"/>
  <c r="L138" i="1"/>
  <c r="K61" i="1"/>
  <c r="L61" i="1" s="1"/>
  <c r="L74" i="1"/>
  <c r="B22" i="2" s="1"/>
  <c r="L22" i="2" s="1"/>
  <c r="M22" i="2" s="1"/>
  <c r="I113" i="1"/>
  <c r="I115" i="1"/>
  <c r="K119" i="1"/>
  <c r="L124" i="1"/>
  <c r="L128" i="1"/>
  <c r="I132" i="1"/>
  <c r="I141" i="1"/>
  <c r="L90" i="1"/>
  <c r="L127" i="1"/>
  <c r="L137" i="1"/>
  <c r="K139" i="1"/>
  <c r="K145" i="1"/>
  <c r="I146" i="1"/>
  <c r="B30" i="2" l="1"/>
  <c r="L30" i="2" s="1"/>
  <c r="M30" i="2" s="1"/>
  <c r="B38" i="2"/>
  <c r="L38" i="2" s="1"/>
  <c r="M38" i="2" s="1"/>
  <c r="B10" i="2"/>
  <c r="L10" i="2" s="1"/>
  <c r="M10" i="2" s="1"/>
  <c r="B28" i="2"/>
  <c r="L28" i="2" s="1"/>
  <c r="M28" i="2" s="1"/>
  <c r="B6" i="2"/>
  <c r="L6" i="2" s="1"/>
  <c r="M6" i="2" s="1"/>
  <c r="B18" i="2"/>
  <c r="L18" i="2" s="1"/>
  <c r="M18" i="2" s="1"/>
  <c r="B12" i="2"/>
  <c r="L12" i="2" s="1"/>
  <c r="M12" i="2" s="1"/>
  <c r="B16" i="2"/>
  <c r="L16" i="2" s="1"/>
  <c r="M16" i="2" s="1"/>
  <c r="B8" i="2"/>
  <c r="L8" i="2" s="1"/>
  <c r="M8" i="2" s="1"/>
  <c r="B36" i="2"/>
  <c r="L36" i="2" s="1"/>
  <c r="M36" i="2" s="1"/>
  <c r="B26" i="2"/>
  <c r="L26" i="2" s="1"/>
  <c r="M26" i="2" s="1"/>
  <c r="B20" i="2"/>
  <c r="L20" i="2" s="1"/>
  <c r="M20" i="2" s="1"/>
  <c r="B34" i="2"/>
  <c r="L34" i="2" s="1"/>
  <c r="M34" i="2" s="1"/>
  <c r="L145" i="1"/>
  <c r="B40" i="2" l="1"/>
  <c r="L40" i="2" s="1"/>
  <c r="M40" i="2" s="1"/>
</calcChain>
</file>

<file path=xl/sharedStrings.xml><?xml version="1.0" encoding="utf-8"?>
<sst xmlns="http://schemas.openxmlformats.org/spreadsheetml/2006/main" count="309" uniqueCount="114">
  <si>
    <t>IFMG</t>
  </si>
  <si>
    <t>Prof 20hs</t>
  </si>
  <si>
    <t>Prof 40hs</t>
  </si>
  <si>
    <t>Prof DE</t>
  </si>
  <si>
    <t>Vago (antigo)</t>
  </si>
  <si>
    <t>Limite do IFMG</t>
  </si>
  <si>
    <t>Saldo para Modelo</t>
  </si>
  <si>
    <t>Prof Equivalente</t>
  </si>
  <si>
    <t>Campus</t>
  </si>
  <si>
    <t>Curso</t>
  </si>
  <si>
    <t>Ano de início de oferta do curso</t>
  </si>
  <si>
    <t>Ano de integralização</t>
  </si>
  <si>
    <t>Projeção considerada (anos)</t>
  </si>
  <si>
    <t>Arcos</t>
  </si>
  <si>
    <t>Esp. Docência</t>
  </si>
  <si>
    <t>Engenharia Mecânica</t>
  </si>
  <si>
    <t>Bambuí</t>
  </si>
  <si>
    <t>Agropecuária</t>
  </si>
  <si>
    <t>Informática</t>
  </si>
  <si>
    <t>Meio Ambiente</t>
  </si>
  <si>
    <t>Manutenção Automotiva</t>
  </si>
  <si>
    <t>Administração</t>
  </si>
  <si>
    <t>Agronomia</t>
  </si>
  <si>
    <t>Engenharia de Alimentos</t>
  </si>
  <si>
    <t>Engenharia de Computação</t>
  </si>
  <si>
    <t>Engenharia de Produção</t>
  </si>
  <si>
    <t>Zootecnia</t>
  </si>
  <si>
    <t>Ciências Biológicas</t>
  </si>
  <si>
    <t>Física</t>
  </si>
  <si>
    <t>Mestrado Sustentabilidade</t>
  </si>
  <si>
    <t>Medicina Veterinária</t>
  </si>
  <si>
    <t>Betim</t>
  </si>
  <si>
    <t>Automação Industrial</t>
  </si>
  <si>
    <t>Mecânica</t>
  </si>
  <si>
    <t>Química</t>
  </si>
  <si>
    <t>Engenharia de Controle e Automação</t>
  </si>
  <si>
    <t>Congonhas</t>
  </si>
  <si>
    <t>Edificações</t>
  </si>
  <si>
    <t>Mineração</t>
  </si>
  <si>
    <t>Conselheiro Lafaiete</t>
  </si>
  <si>
    <t>Eletrotécnica</t>
  </si>
  <si>
    <t>Formiga</t>
  </si>
  <si>
    <t>Curso Superior de Tecnologia em Gestão Financeira</t>
  </si>
  <si>
    <t>Ciência da Computação</t>
  </si>
  <si>
    <t>Engenharia Elétrica</t>
  </si>
  <si>
    <t>Matemática</t>
  </si>
  <si>
    <t>Governador Valadares</t>
  </si>
  <si>
    <t>Segurança do Trabalho</t>
  </si>
  <si>
    <t>Técnico em Edificações</t>
  </si>
  <si>
    <t>Curso Superior de Tecnologia em Gestão Ambiental</t>
  </si>
  <si>
    <t xml:space="preserve"> Engenharia Ambiental e Sanitária</t>
  </si>
  <si>
    <t>Esp. Segurança do Trabalho</t>
  </si>
  <si>
    <t>Ibirité</t>
  </si>
  <si>
    <t>Técnico em automação - Integrado</t>
  </si>
  <si>
    <t>Técnico em mecatrônica - Integrado</t>
  </si>
  <si>
    <t>Técnico em energias renováveis - Integrado</t>
  </si>
  <si>
    <t>Técnico em automação - Concomitante</t>
  </si>
  <si>
    <t>Técnico em mecatrônica - Concomitante</t>
  </si>
  <si>
    <t>Técnico em energias renováveis - Concomitante</t>
  </si>
  <si>
    <t>Engenharia de controle e automação - Bacharelado</t>
  </si>
  <si>
    <t>Recursos didáticos em Ciências - Especialização</t>
  </si>
  <si>
    <t>Ipatinga</t>
  </si>
  <si>
    <t>Itabirito</t>
  </si>
  <si>
    <t>Eletroeletrônica</t>
  </si>
  <si>
    <t>Ouro Branco</t>
  </si>
  <si>
    <t>Metalurgia</t>
  </si>
  <si>
    <t>Engenharia Metalúrgica</t>
  </si>
  <si>
    <t>Sistemas de Informação</t>
  </si>
  <si>
    <t>Mestrado EPT</t>
  </si>
  <si>
    <t>Pedagogia</t>
  </si>
  <si>
    <t>Ouro Preto</t>
  </si>
  <si>
    <t>Curso Superior de Tecnologia em Conservação e Restauro</t>
  </si>
  <si>
    <t>Curso Superior de Tecnologia em Gastronomia</t>
  </si>
  <si>
    <t>Curso Superior de Tecnologia em Gestão da Qualidade</t>
  </si>
  <si>
    <t>Esp. Educação Matemática</t>
  </si>
  <si>
    <t>Geografia</t>
  </si>
  <si>
    <t>Piumhi</t>
  </si>
  <si>
    <t>Engenharia Civil</t>
  </si>
  <si>
    <t>Ponte Nova</t>
  </si>
  <si>
    <t>Ribeirão das Neves</t>
  </si>
  <si>
    <t>Curso Superior de Tecnologia em Processos Gerenciais</t>
  </si>
  <si>
    <t>Esp.Gestão Pública</t>
  </si>
  <si>
    <t>Sabará</t>
  </si>
  <si>
    <t>Eletrônica</t>
  </si>
  <si>
    <t>Curso Superior de Tecnologia em Logística</t>
  </si>
  <si>
    <t>Santa Luzia</t>
  </si>
  <si>
    <t>Paisagismo</t>
  </si>
  <si>
    <t>Curso Superior de Tecnologia em Design de Interiores</t>
  </si>
  <si>
    <t>Arquitetura e Urbanismo</t>
  </si>
  <si>
    <t>São João Evangelista</t>
  </si>
  <si>
    <t>Nutrição e Dietética</t>
  </si>
  <si>
    <t>Agrimensura</t>
  </si>
  <si>
    <t>Engenharia Florestal</t>
  </si>
  <si>
    <t>Esp. Meio Ambiente</t>
  </si>
  <si>
    <t>Total IFMG</t>
  </si>
  <si>
    <t>A Receber</t>
  </si>
  <si>
    <t>CH anual prevista/prof</t>
  </si>
  <si>
    <t>CH semanal prevista/prof</t>
  </si>
  <si>
    <t>CH Total prevista ponderada/curso</t>
  </si>
  <si>
    <t>Técnico em Automação Industrial - Integrado</t>
  </si>
  <si>
    <t xml:space="preserve">1981 (início) 2004 (reinício)  </t>
  </si>
  <si>
    <t xml:space="preserve">1944 (início) 2004 (reinício)  </t>
  </si>
  <si>
    <t>Carga horária prevista</t>
  </si>
  <si>
    <t>Fator de esforço do curso</t>
  </si>
  <si>
    <t>Duração do curso (anos)</t>
  </si>
  <si>
    <t>Nº de turmas ingressantes (ano)</t>
  </si>
  <si>
    <t>Carga horária prevista x Fator de esforço</t>
  </si>
  <si>
    <t>Carga horária anual prevista</t>
  </si>
  <si>
    <r>
      <t xml:space="preserve">CH Total Prevista do </t>
    </r>
    <r>
      <rPr>
        <b/>
        <i/>
        <sz val="11"/>
        <color theme="1"/>
        <rFont val="Calibri"/>
        <family val="2"/>
        <scheme val="minor"/>
      </rPr>
      <t>Campus</t>
    </r>
  </si>
  <si>
    <r>
      <t xml:space="preserve">Total do </t>
    </r>
    <r>
      <rPr>
        <b/>
        <i/>
        <sz val="11"/>
        <color theme="1"/>
        <rFont val="Calibri"/>
        <family val="2"/>
        <scheme val="minor"/>
      </rPr>
      <t>campus</t>
    </r>
  </si>
  <si>
    <r>
      <t xml:space="preserve">Limite do </t>
    </r>
    <r>
      <rPr>
        <b/>
        <i/>
        <sz val="11"/>
        <color theme="1"/>
        <rFont val="Calibri"/>
        <family val="2"/>
        <scheme val="minor"/>
      </rPr>
      <t>campus</t>
    </r>
  </si>
  <si>
    <r>
      <t xml:space="preserve">Total dos </t>
    </r>
    <r>
      <rPr>
        <b/>
        <i/>
        <sz val="11"/>
        <color theme="1"/>
        <rFont val="Calibri"/>
        <family val="2"/>
        <scheme val="minor"/>
      </rPr>
      <t>campi</t>
    </r>
  </si>
  <si>
    <t>Oferta de cursos</t>
  </si>
  <si>
    <t>Carga horária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</si>
</sst>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0000000000"/>
    <numFmt numFmtId="165" formatCode="0.00000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charset val="1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3" fillId="0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wrapText="1"/>
    </xf>
    <xf numFmtId="0" fontId="6" fillId="0" borderId="1" xfId="0" applyFont="1" applyFill="1" applyBorder="1" applyAlignment="1" applyProtection="1">
      <alignment horizontal="right"/>
    </xf>
    <xf numFmtId="2" fontId="1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Protection="1"/>
    <xf numFmtId="1" fontId="0" fillId="0" borderId="1" xfId="0" applyNumberFormat="1" applyFont="1" applyFill="1" applyBorder="1" applyProtection="1"/>
    <xf numFmtId="1" fontId="0" fillId="0" borderId="1" xfId="0" applyNumberFormat="1" applyFont="1" applyFill="1" applyBorder="1" applyAlignment="1" applyProtection="1">
      <alignment horizontal="center"/>
    </xf>
    <xf numFmtId="1" fontId="0" fillId="0" borderId="1" xfId="0" applyNumberFormat="1" applyFill="1" applyBorder="1" applyProtection="1"/>
    <xf numFmtId="1" fontId="0" fillId="0" borderId="1" xfId="0" applyNumberFormat="1" applyFill="1" applyBorder="1" applyAlignment="1" applyProtection="1">
      <alignment horizontal="center"/>
    </xf>
    <xf numFmtId="1" fontId="0" fillId="3" borderId="1" xfId="0" applyNumberFormat="1" applyFill="1" applyBorder="1" applyProtection="1"/>
    <xf numFmtId="1" fontId="0" fillId="3" borderId="1" xfId="0" applyNumberForma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1" fontId="5" fillId="4" borderId="1" xfId="0" applyNumberFormat="1" applyFont="1" applyFill="1" applyBorder="1" applyAlignment="1" applyProtection="1">
      <alignment horizontal="right"/>
      <protection locked="0"/>
    </xf>
    <xf numFmtId="1" fontId="7" fillId="4" borderId="1" xfId="0" applyNumberFormat="1" applyFon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11" fillId="4" borderId="1" xfId="0" applyFont="1" applyFill="1" applyBorder="1" applyProtection="1">
      <protection locked="0"/>
    </xf>
    <xf numFmtId="1" fontId="5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horizontal="right"/>
    </xf>
    <xf numFmtId="0" fontId="6" fillId="3" borderId="1" xfId="0" applyFont="1" applyFill="1" applyBorder="1" applyAlignment="1" applyProtection="1">
      <alignment horizontal="right"/>
      <protection locked="0"/>
    </xf>
    <xf numFmtId="2" fontId="0" fillId="3" borderId="1" xfId="0" applyNumberFormat="1" applyFont="1" applyFill="1" applyBorder="1" applyProtection="1"/>
    <xf numFmtId="0" fontId="11" fillId="0" borderId="1" xfId="0" applyFont="1" applyBorder="1" applyProtection="1"/>
    <xf numFmtId="1" fontId="11" fillId="0" borderId="1" xfId="0" applyNumberFormat="1" applyFont="1" applyFill="1" applyBorder="1" applyAlignment="1" applyProtection="1">
      <alignment horizontal="center"/>
    </xf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2"/>
  <sheetViews>
    <sheetView workbookViewId="0">
      <selection activeCell="B10" sqref="B10"/>
    </sheetView>
  </sheetViews>
  <sheetFormatPr defaultRowHeight="15" x14ac:dyDescent="0.25"/>
  <cols>
    <col min="1" max="1" width="20.85546875" bestFit="1" customWidth="1"/>
    <col min="2" max="2" width="52.85546875" bestFit="1" customWidth="1"/>
    <col min="3" max="4" width="12.5703125" style="2" customWidth="1"/>
    <col min="5" max="5" width="16.42578125" style="3" customWidth="1"/>
    <col min="6" max="6" width="17" style="2" customWidth="1"/>
    <col min="7" max="7" width="18" customWidth="1"/>
    <col min="8" max="8" width="15.28515625" style="2" customWidth="1"/>
    <col min="9" max="9" width="12.85546875" style="2" customWidth="1"/>
    <col min="10" max="10" width="14.5703125" customWidth="1"/>
    <col min="11" max="11" width="19.5703125" customWidth="1"/>
    <col min="12" max="12" width="19.42578125" style="2" customWidth="1"/>
    <col min="25" max="25" width="24" bestFit="1" customWidth="1"/>
  </cols>
  <sheetData>
    <row r="1" spans="1:12" ht="18.75" x14ac:dyDescent="0.3">
      <c r="A1" s="1" t="s">
        <v>0</v>
      </c>
      <c r="B1" s="1" t="s">
        <v>112</v>
      </c>
    </row>
    <row r="2" spans="1:12" x14ac:dyDescent="0.25">
      <c r="L2" s="24"/>
    </row>
    <row r="3" spans="1:12" x14ac:dyDescent="0.25">
      <c r="L3" s="24"/>
    </row>
    <row r="4" spans="1:12" s="53" customFormat="1" ht="45" x14ac:dyDescent="0.25">
      <c r="A4" s="54" t="s">
        <v>8</v>
      </c>
      <c r="B4" s="54" t="s">
        <v>9</v>
      </c>
      <c r="C4" s="55" t="s">
        <v>102</v>
      </c>
      <c r="D4" s="56" t="s">
        <v>103</v>
      </c>
      <c r="E4" s="55" t="s">
        <v>104</v>
      </c>
      <c r="F4" s="55" t="s">
        <v>105</v>
      </c>
      <c r="G4" s="55" t="s">
        <v>10</v>
      </c>
      <c r="H4" s="56" t="s">
        <v>106</v>
      </c>
      <c r="I4" s="56" t="s">
        <v>107</v>
      </c>
      <c r="J4" s="56" t="s">
        <v>11</v>
      </c>
      <c r="K4" s="56" t="s">
        <v>12</v>
      </c>
      <c r="L4" s="56" t="s">
        <v>98</v>
      </c>
    </row>
    <row r="5" spans="1:12" s="10" customFormat="1" x14ac:dyDescent="0.25">
      <c r="A5" s="35" t="s">
        <v>13</v>
      </c>
      <c r="B5" s="36" t="s">
        <v>14</v>
      </c>
      <c r="C5" s="42">
        <v>540</v>
      </c>
      <c r="D5" s="26">
        <v>1</v>
      </c>
      <c r="E5" s="42">
        <v>1.5</v>
      </c>
      <c r="F5" s="42">
        <v>1</v>
      </c>
      <c r="G5" s="42">
        <v>2018</v>
      </c>
      <c r="H5" s="28">
        <f>C5*D5</f>
        <v>540</v>
      </c>
      <c r="I5" s="28">
        <f>H5/E5</f>
        <v>360</v>
      </c>
      <c r="J5" s="29">
        <f>G5+(E5-1)</f>
        <v>2018.5</v>
      </c>
      <c r="K5" s="30" t="str">
        <f>IF(J5&lt;=2018,"Integralizado",IF(AND((J5&gt;2018),(J5&lt;=2018+2)),"Total",E5-(J5-2020)))</f>
        <v>Total</v>
      </c>
      <c r="L5" s="28">
        <f>IF(J5&lt;=2020,H5*F5,(I5*K5*F5))</f>
        <v>540</v>
      </c>
    </row>
    <row r="6" spans="1:12" s="10" customFormat="1" x14ac:dyDescent="0.25">
      <c r="A6" s="35" t="s">
        <v>13</v>
      </c>
      <c r="B6" s="36" t="s">
        <v>15</v>
      </c>
      <c r="C6" s="43">
        <v>3600</v>
      </c>
      <c r="D6" s="26">
        <v>1.1599999999999999</v>
      </c>
      <c r="E6" s="42">
        <v>5</v>
      </c>
      <c r="F6" s="42">
        <v>1</v>
      </c>
      <c r="G6" s="42">
        <v>2016</v>
      </c>
      <c r="H6" s="28">
        <f>C6*D6</f>
        <v>4176</v>
      </c>
      <c r="I6" s="28">
        <f>H6/E6</f>
        <v>835.2</v>
      </c>
      <c r="J6" s="31">
        <f>G6+(E6-1)</f>
        <v>2020</v>
      </c>
      <c r="K6" s="32" t="str">
        <f>IF(J6&lt;=2018,"Integralizado",IF(AND((J6&gt;2018),(J6&lt;=2018+2)),"Total",E6-(J6-2020)))</f>
        <v>Total</v>
      </c>
      <c r="L6" s="28">
        <f>IF(J6&lt;=2020,H6*F6,(I6*K6*F6))</f>
        <v>4176</v>
      </c>
    </row>
    <row r="7" spans="1:12" s="10" customFormat="1" x14ac:dyDescent="0.25">
      <c r="A7" s="37"/>
      <c r="B7" s="38"/>
      <c r="C7" s="47"/>
      <c r="D7" s="48"/>
      <c r="E7" s="49"/>
      <c r="F7" s="49"/>
      <c r="G7" s="49"/>
      <c r="H7" s="50"/>
      <c r="I7" s="50"/>
      <c r="J7" s="33"/>
      <c r="K7" s="34"/>
      <c r="L7" s="50"/>
    </row>
    <row r="8" spans="1:12" s="10" customFormat="1" x14ac:dyDescent="0.25">
      <c r="A8" s="40" t="s">
        <v>16</v>
      </c>
      <c r="B8" s="40" t="s">
        <v>17</v>
      </c>
      <c r="C8" s="44">
        <v>3892</v>
      </c>
      <c r="D8" s="26">
        <v>1.2</v>
      </c>
      <c r="E8" s="42">
        <v>3</v>
      </c>
      <c r="F8" s="42">
        <v>3</v>
      </c>
      <c r="G8" s="42"/>
      <c r="H8" s="28">
        <f t="shared" ref="H8:H24" si="0">C8*D8</f>
        <v>4670.3999999999996</v>
      </c>
      <c r="I8" s="28">
        <f t="shared" ref="I8:I24" si="1">H8/E8</f>
        <v>1556.8</v>
      </c>
      <c r="J8" s="31"/>
      <c r="K8" s="32" t="str">
        <f t="shared" ref="K8:K24" si="2">IF(J8&lt;=2018,"Integralizado",IF(AND((J8&gt;2018),(J8&lt;=2018+2)),"Total",E8-(J8-2020)))</f>
        <v>Integralizado</v>
      </c>
      <c r="L8" s="28">
        <f t="shared" ref="L8:L24" si="3">IF(J8&lt;=2020,H8*F8,(I8*K8*F8))</f>
        <v>14011.199999999999</v>
      </c>
    </row>
    <row r="9" spans="1:12" s="10" customFormat="1" x14ac:dyDescent="0.25">
      <c r="A9" s="40" t="s">
        <v>16</v>
      </c>
      <c r="B9" s="40" t="s">
        <v>18</v>
      </c>
      <c r="C9" s="43">
        <v>3759.2</v>
      </c>
      <c r="D9" s="26">
        <v>1.25</v>
      </c>
      <c r="E9" s="42">
        <v>3</v>
      </c>
      <c r="F9" s="42">
        <v>1</v>
      </c>
      <c r="G9" s="42"/>
      <c r="H9" s="28">
        <f t="shared" si="0"/>
        <v>4699</v>
      </c>
      <c r="I9" s="28">
        <f t="shared" si="1"/>
        <v>1566.3333333333333</v>
      </c>
      <c r="J9" s="31"/>
      <c r="K9" s="32" t="str">
        <f t="shared" si="2"/>
        <v>Integralizado</v>
      </c>
      <c r="L9" s="28">
        <f t="shared" si="3"/>
        <v>4699</v>
      </c>
    </row>
    <row r="10" spans="1:12" s="10" customFormat="1" x14ac:dyDescent="0.25">
      <c r="A10" s="40" t="s">
        <v>16</v>
      </c>
      <c r="B10" s="40" t="s">
        <v>19</v>
      </c>
      <c r="C10" s="43">
        <v>3759</v>
      </c>
      <c r="D10" s="26">
        <v>1.08</v>
      </c>
      <c r="E10" s="42">
        <v>3</v>
      </c>
      <c r="F10" s="42">
        <v>1</v>
      </c>
      <c r="G10" s="42"/>
      <c r="H10" s="28">
        <f t="shared" si="0"/>
        <v>4059.7200000000003</v>
      </c>
      <c r="I10" s="28">
        <f t="shared" si="1"/>
        <v>1353.24</v>
      </c>
      <c r="J10" s="31"/>
      <c r="K10" s="32" t="str">
        <f t="shared" si="2"/>
        <v>Integralizado</v>
      </c>
      <c r="L10" s="28">
        <f t="shared" si="3"/>
        <v>4059.7200000000003</v>
      </c>
    </row>
    <row r="11" spans="1:12" s="10" customFormat="1" x14ac:dyDescent="0.25">
      <c r="A11" s="40" t="s">
        <v>16</v>
      </c>
      <c r="B11" s="40" t="s">
        <v>20</v>
      </c>
      <c r="C11" s="43">
        <v>3726</v>
      </c>
      <c r="D11" s="26">
        <v>1.27</v>
      </c>
      <c r="E11" s="42">
        <v>3</v>
      </c>
      <c r="F11" s="42">
        <v>1</v>
      </c>
      <c r="G11" s="42"/>
      <c r="H11" s="28">
        <f t="shared" si="0"/>
        <v>4732.0200000000004</v>
      </c>
      <c r="I11" s="28">
        <f t="shared" si="1"/>
        <v>1577.3400000000001</v>
      </c>
      <c r="J11" s="31"/>
      <c r="K11" s="32" t="str">
        <f t="shared" si="2"/>
        <v>Integralizado</v>
      </c>
      <c r="L11" s="28">
        <f t="shared" si="3"/>
        <v>4732.0200000000004</v>
      </c>
    </row>
    <row r="12" spans="1:12" s="10" customFormat="1" x14ac:dyDescent="0.25">
      <c r="A12" s="40" t="s">
        <v>16</v>
      </c>
      <c r="B12" s="40" t="s">
        <v>21</v>
      </c>
      <c r="C12" s="43">
        <v>3560</v>
      </c>
      <c r="D12" s="26">
        <v>1.1000000000000001</v>
      </c>
      <c r="E12" s="42">
        <v>3</v>
      </c>
      <c r="F12" s="42">
        <v>1</v>
      </c>
      <c r="G12" s="42">
        <v>2017</v>
      </c>
      <c r="H12" s="28">
        <f t="shared" si="0"/>
        <v>3916.0000000000005</v>
      </c>
      <c r="I12" s="28">
        <f t="shared" si="1"/>
        <v>1305.3333333333335</v>
      </c>
      <c r="J12" s="31">
        <f>G12+(E12-1)</f>
        <v>2019</v>
      </c>
      <c r="K12" s="32" t="str">
        <f t="shared" si="2"/>
        <v>Total</v>
      </c>
      <c r="L12" s="28">
        <f t="shared" si="3"/>
        <v>3916.0000000000005</v>
      </c>
    </row>
    <row r="13" spans="1:12" s="10" customFormat="1" x14ac:dyDescent="0.25">
      <c r="A13" s="40" t="s">
        <v>16</v>
      </c>
      <c r="B13" s="40" t="s">
        <v>17</v>
      </c>
      <c r="C13" s="43">
        <v>1454</v>
      </c>
      <c r="D13" s="26">
        <v>1.2</v>
      </c>
      <c r="E13" s="42">
        <v>1.5</v>
      </c>
      <c r="F13" s="42">
        <v>1</v>
      </c>
      <c r="G13" s="42"/>
      <c r="H13" s="28">
        <f t="shared" si="0"/>
        <v>1744.8</v>
      </c>
      <c r="I13" s="28">
        <f t="shared" si="1"/>
        <v>1163.2</v>
      </c>
      <c r="J13" s="31"/>
      <c r="K13" s="32" t="str">
        <f t="shared" si="2"/>
        <v>Integralizado</v>
      </c>
      <c r="L13" s="28">
        <f t="shared" si="3"/>
        <v>1744.8</v>
      </c>
    </row>
    <row r="14" spans="1:12" s="10" customFormat="1" x14ac:dyDescent="0.25">
      <c r="A14" s="40" t="s">
        <v>16</v>
      </c>
      <c r="B14" s="40" t="s">
        <v>20</v>
      </c>
      <c r="C14" s="43">
        <v>1767</v>
      </c>
      <c r="D14" s="26">
        <v>1.27</v>
      </c>
      <c r="E14" s="42">
        <v>1.5</v>
      </c>
      <c r="F14" s="42">
        <v>1</v>
      </c>
      <c r="G14" s="42"/>
      <c r="H14" s="28">
        <f t="shared" si="0"/>
        <v>2244.09</v>
      </c>
      <c r="I14" s="28">
        <f t="shared" si="1"/>
        <v>1496.0600000000002</v>
      </c>
      <c r="J14" s="31"/>
      <c r="K14" s="32" t="str">
        <f t="shared" si="2"/>
        <v>Integralizado</v>
      </c>
      <c r="L14" s="28">
        <f t="shared" si="3"/>
        <v>2244.09</v>
      </c>
    </row>
    <row r="15" spans="1:12" s="10" customFormat="1" x14ac:dyDescent="0.25">
      <c r="A15" s="40" t="s">
        <v>16</v>
      </c>
      <c r="B15" s="40" t="s">
        <v>21</v>
      </c>
      <c r="C15" s="43">
        <v>3024</v>
      </c>
      <c r="D15" s="26">
        <v>1</v>
      </c>
      <c r="E15" s="42">
        <v>4</v>
      </c>
      <c r="F15" s="42">
        <v>1</v>
      </c>
      <c r="G15" s="42"/>
      <c r="H15" s="28">
        <f t="shared" si="0"/>
        <v>3024</v>
      </c>
      <c r="I15" s="28">
        <f t="shared" si="1"/>
        <v>756</v>
      </c>
      <c r="J15" s="31"/>
      <c r="K15" s="32" t="str">
        <f t="shared" si="2"/>
        <v>Integralizado</v>
      </c>
      <c r="L15" s="28">
        <f t="shared" si="3"/>
        <v>3024</v>
      </c>
    </row>
    <row r="16" spans="1:12" s="10" customFormat="1" x14ac:dyDescent="0.25">
      <c r="A16" s="40" t="s">
        <v>16</v>
      </c>
      <c r="B16" s="40" t="s">
        <v>22</v>
      </c>
      <c r="C16" s="43">
        <v>3992</v>
      </c>
      <c r="D16" s="26">
        <v>1.1000000000000001</v>
      </c>
      <c r="E16" s="42">
        <v>4.5</v>
      </c>
      <c r="F16" s="42">
        <v>1</v>
      </c>
      <c r="G16" s="42"/>
      <c r="H16" s="28">
        <f t="shared" si="0"/>
        <v>4391.2000000000007</v>
      </c>
      <c r="I16" s="28">
        <f t="shared" si="1"/>
        <v>975.82222222222242</v>
      </c>
      <c r="J16" s="31"/>
      <c r="K16" s="32" t="str">
        <f t="shared" si="2"/>
        <v>Integralizado</v>
      </c>
      <c r="L16" s="28">
        <f t="shared" si="3"/>
        <v>4391.2000000000007</v>
      </c>
    </row>
    <row r="17" spans="1:12" s="10" customFormat="1" x14ac:dyDescent="0.25">
      <c r="A17" s="40" t="s">
        <v>16</v>
      </c>
      <c r="B17" s="40" t="s">
        <v>23</v>
      </c>
      <c r="C17" s="43">
        <v>3720</v>
      </c>
      <c r="D17" s="26">
        <v>1.06</v>
      </c>
      <c r="E17" s="42">
        <v>5</v>
      </c>
      <c r="F17" s="42">
        <v>1</v>
      </c>
      <c r="G17" s="42"/>
      <c r="H17" s="28">
        <f t="shared" si="0"/>
        <v>3943.2000000000003</v>
      </c>
      <c r="I17" s="28">
        <f t="shared" si="1"/>
        <v>788.6400000000001</v>
      </c>
      <c r="J17" s="31"/>
      <c r="K17" s="32" t="str">
        <f t="shared" si="2"/>
        <v>Integralizado</v>
      </c>
      <c r="L17" s="28">
        <f t="shared" si="3"/>
        <v>3943.2000000000003</v>
      </c>
    </row>
    <row r="18" spans="1:12" s="10" customFormat="1" x14ac:dyDescent="0.25">
      <c r="A18" s="40" t="s">
        <v>16</v>
      </c>
      <c r="B18" s="40" t="s">
        <v>24</v>
      </c>
      <c r="C18" s="43">
        <v>3602</v>
      </c>
      <c r="D18" s="26">
        <v>1.06</v>
      </c>
      <c r="E18" s="42">
        <v>5</v>
      </c>
      <c r="F18" s="42">
        <v>1</v>
      </c>
      <c r="G18" s="42"/>
      <c r="H18" s="28">
        <f t="shared" si="0"/>
        <v>3818.1200000000003</v>
      </c>
      <c r="I18" s="28">
        <f t="shared" si="1"/>
        <v>763.62400000000002</v>
      </c>
      <c r="J18" s="31"/>
      <c r="K18" s="32" t="str">
        <f t="shared" si="2"/>
        <v>Integralizado</v>
      </c>
      <c r="L18" s="28">
        <f t="shared" si="3"/>
        <v>3818.1200000000003</v>
      </c>
    </row>
    <row r="19" spans="1:12" s="10" customFormat="1" x14ac:dyDescent="0.25">
      <c r="A19" s="40" t="s">
        <v>16</v>
      </c>
      <c r="B19" s="40" t="s">
        <v>25</v>
      </c>
      <c r="C19" s="43">
        <v>3647</v>
      </c>
      <c r="D19" s="26">
        <v>1.1599999999999999</v>
      </c>
      <c r="E19" s="42">
        <v>5</v>
      </c>
      <c r="F19" s="42">
        <v>1</v>
      </c>
      <c r="G19" s="42"/>
      <c r="H19" s="28">
        <f t="shared" si="0"/>
        <v>4230.5199999999995</v>
      </c>
      <c r="I19" s="28">
        <f t="shared" si="1"/>
        <v>846.10399999999993</v>
      </c>
      <c r="J19" s="31"/>
      <c r="K19" s="32" t="str">
        <f t="shared" si="2"/>
        <v>Integralizado</v>
      </c>
      <c r="L19" s="28">
        <f t="shared" si="3"/>
        <v>4230.5199999999995</v>
      </c>
    </row>
    <row r="20" spans="1:12" s="10" customFormat="1" x14ac:dyDescent="0.25">
      <c r="A20" s="40" t="s">
        <v>16</v>
      </c>
      <c r="B20" s="40" t="s">
        <v>26</v>
      </c>
      <c r="C20" s="43">
        <v>3732</v>
      </c>
      <c r="D20" s="26">
        <v>1.1000000000000001</v>
      </c>
      <c r="E20" s="42">
        <v>4.5</v>
      </c>
      <c r="F20" s="42">
        <v>1</v>
      </c>
      <c r="G20" s="42"/>
      <c r="H20" s="28">
        <f t="shared" si="0"/>
        <v>4105.2000000000007</v>
      </c>
      <c r="I20" s="28">
        <f t="shared" si="1"/>
        <v>912.26666666666688</v>
      </c>
      <c r="J20" s="31"/>
      <c r="K20" s="32" t="str">
        <f t="shared" si="2"/>
        <v>Integralizado</v>
      </c>
      <c r="L20" s="28">
        <f t="shared" si="3"/>
        <v>4105.2000000000007</v>
      </c>
    </row>
    <row r="21" spans="1:12" s="10" customFormat="1" x14ac:dyDescent="0.25">
      <c r="A21" s="40" t="s">
        <v>16</v>
      </c>
      <c r="B21" s="40" t="s">
        <v>27</v>
      </c>
      <c r="C21" s="43">
        <v>3279</v>
      </c>
      <c r="D21" s="26">
        <v>1.1000000000000001</v>
      </c>
      <c r="E21" s="42">
        <v>3.5</v>
      </c>
      <c r="F21" s="42">
        <v>1</v>
      </c>
      <c r="G21" s="42"/>
      <c r="H21" s="28">
        <f t="shared" si="0"/>
        <v>3606.9</v>
      </c>
      <c r="I21" s="28">
        <f t="shared" si="1"/>
        <v>1030.5428571428572</v>
      </c>
      <c r="J21" s="31"/>
      <c r="K21" s="32" t="str">
        <f t="shared" si="2"/>
        <v>Integralizado</v>
      </c>
      <c r="L21" s="28">
        <f t="shared" si="3"/>
        <v>3606.9</v>
      </c>
    </row>
    <row r="22" spans="1:12" s="10" customFormat="1" x14ac:dyDescent="0.25">
      <c r="A22" s="40" t="s">
        <v>16</v>
      </c>
      <c r="B22" s="40" t="s">
        <v>28</v>
      </c>
      <c r="C22" s="43">
        <v>3290</v>
      </c>
      <c r="D22" s="26">
        <v>1.1000000000000001</v>
      </c>
      <c r="E22" s="42">
        <v>4</v>
      </c>
      <c r="F22" s="42">
        <v>1</v>
      </c>
      <c r="G22" s="42"/>
      <c r="H22" s="28">
        <f t="shared" si="0"/>
        <v>3619.0000000000005</v>
      </c>
      <c r="I22" s="28">
        <f t="shared" si="1"/>
        <v>904.75000000000011</v>
      </c>
      <c r="J22" s="31"/>
      <c r="K22" s="32" t="str">
        <f t="shared" si="2"/>
        <v>Integralizado</v>
      </c>
      <c r="L22" s="28">
        <f t="shared" si="3"/>
        <v>3619.0000000000005</v>
      </c>
    </row>
    <row r="23" spans="1:12" s="10" customFormat="1" x14ac:dyDescent="0.25">
      <c r="A23" s="40" t="s">
        <v>16</v>
      </c>
      <c r="B23" s="40" t="s">
        <v>29</v>
      </c>
      <c r="C23" s="42">
        <v>720</v>
      </c>
      <c r="D23" s="26">
        <v>1</v>
      </c>
      <c r="E23" s="42">
        <v>2</v>
      </c>
      <c r="F23" s="42">
        <v>1</v>
      </c>
      <c r="G23" s="42"/>
      <c r="H23" s="28">
        <f t="shared" si="0"/>
        <v>720</v>
      </c>
      <c r="I23" s="28">
        <f t="shared" si="1"/>
        <v>360</v>
      </c>
      <c r="J23" s="31"/>
      <c r="K23" s="32" t="str">
        <f t="shared" si="2"/>
        <v>Integralizado</v>
      </c>
      <c r="L23" s="28">
        <f t="shared" si="3"/>
        <v>720</v>
      </c>
    </row>
    <row r="24" spans="1:12" s="10" customFormat="1" x14ac:dyDescent="0.25">
      <c r="A24" s="40" t="s">
        <v>16</v>
      </c>
      <c r="B24" s="40" t="s">
        <v>30</v>
      </c>
      <c r="C24" s="43">
        <v>4425</v>
      </c>
      <c r="D24" s="26">
        <v>1.21</v>
      </c>
      <c r="E24" s="42">
        <v>5</v>
      </c>
      <c r="F24" s="42">
        <v>1</v>
      </c>
      <c r="G24" s="42">
        <v>2018</v>
      </c>
      <c r="H24" s="28">
        <f t="shared" si="0"/>
        <v>5354.25</v>
      </c>
      <c r="I24" s="28">
        <f t="shared" si="1"/>
        <v>1070.8499999999999</v>
      </c>
      <c r="J24" s="31">
        <f>G24+(E24-1)</f>
        <v>2022</v>
      </c>
      <c r="K24" s="32">
        <f t="shared" si="2"/>
        <v>3</v>
      </c>
      <c r="L24" s="28">
        <f t="shared" si="3"/>
        <v>3212.5499999999997</v>
      </c>
    </row>
    <row r="25" spans="1:12" s="10" customFormat="1" x14ac:dyDescent="0.25">
      <c r="A25" s="38"/>
      <c r="B25" s="38"/>
      <c r="C25" s="47"/>
      <c r="D25" s="48"/>
      <c r="E25" s="49"/>
      <c r="F25" s="49"/>
      <c r="G25" s="49"/>
      <c r="H25" s="50"/>
      <c r="I25" s="50"/>
      <c r="J25" s="33"/>
      <c r="K25" s="34"/>
      <c r="L25" s="50"/>
    </row>
    <row r="26" spans="1:12" s="10" customFormat="1" x14ac:dyDescent="0.25">
      <c r="A26" s="36" t="s">
        <v>31</v>
      </c>
      <c r="B26" s="36" t="s">
        <v>32</v>
      </c>
      <c r="C26" s="43">
        <v>3330</v>
      </c>
      <c r="D26" s="26">
        <v>1.27</v>
      </c>
      <c r="E26" s="42">
        <v>3</v>
      </c>
      <c r="F26" s="42">
        <v>2</v>
      </c>
      <c r="G26" s="42"/>
      <c r="H26" s="28">
        <f>C26*D26</f>
        <v>4229.1000000000004</v>
      </c>
      <c r="I26" s="28">
        <f>H26/E26</f>
        <v>1409.7</v>
      </c>
      <c r="J26" s="31"/>
      <c r="K26" s="32" t="str">
        <f>IF(J26&lt;=2018,"Integralizado",IF(AND((J26&gt;2018),(J26&lt;=2018+2)),"Total",E26-(J26-2020)))</f>
        <v>Integralizado</v>
      </c>
      <c r="L26" s="28">
        <f>IF(J26&lt;=2020,H26*F26,(I26*K26*F26))</f>
        <v>8458.2000000000007</v>
      </c>
    </row>
    <row r="27" spans="1:12" s="10" customFormat="1" x14ac:dyDescent="0.25">
      <c r="A27" s="36" t="s">
        <v>31</v>
      </c>
      <c r="B27" s="36" t="s">
        <v>33</v>
      </c>
      <c r="C27" s="43">
        <v>3300</v>
      </c>
      <c r="D27" s="26">
        <v>1.27</v>
      </c>
      <c r="E27" s="42">
        <v>3</v>
      </c>
      <c r="F27" s="42">
        <v>2</v>
      </c>
      <c r="G27" s="42"/>
      <c r="H27" s="28">
        <f>C27*D27</f>
        <v>4191</v>
      </c>
      <c r="I27" s="28">
        <f>H27/E27</f>
        <v>1397</v>
      </c>
      <c r="J27" s="31"/>
      <c r="K27" s="32" t="str">
        <f>IF(J27&lt;=2018,"Integralizado",IF(AND((J27&gt;2018),(J27&lt;=2018+2)),"Total",E27-(J27-2020)))</f>
        <v>Integralizado</v>
      </c>
      <c r="L27" s="28">
        <f>IF(J27&lt;=2020,H27*F27,(I27*K27*F27))</f>
        <v>8382</v>
      </c>
    </row>
    <row r="28" spans="1:12" s="10" customFormat="1" x14ac:dyDescent="0.25">
      <c r="A28" s="36" t="s">
        <v>31</v>
      </c>
      <c r="B28" s="36" t="s">
        <v>34</v>
      </c>
      <c r="C28" s="43">
        <v>3300</v>
      </c>
      <c r="D28" s="26">
        <v>1.27</v>
      </c>
      <c r="E28" s="42">
        <v>3</v>
      </c>
      <c r="F28" s="42">
        <v>2</v>
      </c>
      <c r="G28" s="42"/>
      <c r="H28" s="28">
        <f>C28*D28</f>
        <v>4191</v>
      </c>
      <c r="I28" s="28">
        <f>H28/E28</f>
        <v>1397</v>
      </c>
      <c r="J28" s="31"/>
      <c r="K28" s="32" t="str">
        <f>IF(J28&lt;=2018,"Integralizado",IF(AND((J28&gt;2018),(J28&lt;=2018+2)),"Total",E28-(J28-2020)))</f>
        <v>Integralizado</v>
      </c>
      <c r="L28" s="28">
        <f>IF(J28&lt;=2020,H28*F28,(I28*K28*F28))</f>
        <v>8382</v>
      </c>
    </row>
    <row r="29" spans="1:12" s="10" customFormat="1" x14ac:dyDescent="0.25">
      <c r="A29" s="36" t="s">
        <v>31</v>
      </c>
      <c r="B29" s="36" t="s">
        <v>35</v>
      </c>
      <c r="C29" s="43">
        <v>3600</v>
      </c>
      <c r="D29" s="26">
        <v>1.19</v>
      </c>
      <c r="E29" s="42">
        <v>5</v>
      </c>
      <c r="F29" s="42">
        <v>1</v>
      </c>
      <c r="G29" s="42">
        <v>2015</v>
      </c>
      <c r="H29" s="28">
        <f>C29*D29</f>
        <v>4284</v>
      </c>
      <c r="I29" s="28">
        <f>H29/E29</f>
        <v>856.8</v>
      </c>
      <c r="J29" s="31">
        <f>G29+(E29-1)</f>
        <v>2019</v>
      </c>
      <c r="K29" s="32" t="str">
        <f>IF(J29&lt;=2018,"Integralizado",IF(AND((J29&gt;2018),(J29&lt;=2018+2)),"Total",E29-(J29-2020)))</f>
        <v>Total</v>
      </c>
      <c r="L29" s="28">
        <f>IF(J29&lt;=2020,H29*F29,(I29*K29*F29))</f>
        <v>4284</v>
      </c>
    </row>
    <row r="30" spans="1:12" s="10" customFormat="1" x14ac:dyDescent="0.25">
      <c r="A30" s="36" t="s">
        <v>31</v>
      </c>
      <c r="B30" s="36" t="s">
        <v>15</v>
      </c>
      <c r="C30" s="43">
        <v>3600</v>
      </c>
      <c r="D30" s="26">
        <v>1.1599999999999999</v>
      </c>
      <c r="E30" s="42">
        <v>5</v>
      </c>
      <c r="F30" s="42">
        <v>1</v>
      </c>
      <c r="G30" s="42">
        <v>2015</v>
      </c>
      <c r="H30" s="28">
        <f>C30*D30</f>
        <v>4176</v>
      </c>
      <c r="I30" s="28">
        <f>H30/E30</f>
        <v>835.2</v>
      </c>
      <c r="J30" s="31">
        <f>G30+(E30-1)</f>
        <v>2019</v>
      </c>
      <c r="K30" s="32" t="str">
        <f>IF(J30&lt;=2018,"Integralizado",IF(AND((J30&gt;2018),(J30&lt;=2018+2)),"Total",E30-(J30-2020)))</f>
        <v>Total</v>
      </c>
      <c r="L30" s="28">
        <f>IF(J30&lt;=2020,H30*F30,(I30*K30*F30))</f>
        <v>4176</v>
      </c>
    </row>
    <row r="31" spans="1:12" s="10" customFormat="1" x14ac:dyDescent="0.25">
      <c r="A31" s="38"/>
      <c r="B31" s="38"/>
      <c r="C31" s="47"/>
      <c r="D31" s="48"/>
      <c r="E31" s="49"/>
      <c r="F31" s="49"/>
      <c r="G31" s="49"/>
      <c r="H31" s="50"/>
      <c r="I31" s="50"/>
      <c r="J31" s="33"/>
      <c r="K31" s="34"/>
      <c r="L31" s="50"/>
    </row>
    <row r="32" spans="1:12" s="10" customFormat="1" x14ac:dyDescent="0.25">
      <c r="A32" s="36" t="s">
        <v>36</v>
      </c>
      <c r="B32" s="36" t="s">
        <v>37</v>
      </c>
      <c r="C32" s="43">
        <v>3725</v>
      </c>
      <c r="D32" s="26">
        <v>1.3</v>
      </c>
      <c r="E32" s="42">
        <v>3</v>
      </c>
      <c r="F32" s="42">
        <v>1</v>
      </c>
      <c r="G32" s="42"/>
      <c r="H32" s="28">
        <f t="shared" ref="H32:H40" si="4">C32*D32</f>
        <v>4842.5</v>
      </c>
      <c r="I32" s="28">
        <f t="shared" ref="I32:I40" si="5">H32/E32</f>
        <v>1614.1666666666667</v>
      </c>
      <c r="J32" s="31"/>
      <c r="K32" s="32" t="str">
        <f t="shared" ref="K32:K40" si="6">IF(J32&lt;=2018,"Integralizado",IF(AND((J32&gt;2018),(J32&lt;=2018+2)),"Total",E32-(J32-2020)))</f>
        <v>Integralizado</v>
      </c>
      <c r="L32" s="28">
        <f t="shared" ref="L32:L40" si="7">IF(J32&lt;=2020,H32*F32,(I32*K32*F32))</f>
        <v>4842.5</v>
      </c>
    </row>
    <row r="33" spans="1:12" s="10" customFormat="1" x14ac:dyDescent="0.25">
      <c r="A33" s="36" t="s">
        <v>36</v>
      </c>
      <c r="B33" s="36" t="s">
        <v>33</v>
      </c>
      <c r="C33" s="43">
        <v>4000</v>
      </c>
      <c r="D33" s="26">
        <v>1.27</v>
      </c>
      <c r="E33" s="42">
        <v>3</v>
      </c>
      <c r="F33" s="42">
        <v>1</v>
      </c>
      <c r="G33" s="42"/>
      <c r="H33" s="28">
        <f t="shared" si="4"/>
        <v>5080</v>
      </c>
      <c r="I33" s="28">
        <f t="shared" si="5"/>
        <v>1693.3333333333333</v>
      </c>
      <c r="J33" s="31"/>
      <c r="K33" s="32" t="str">
        <f t="shared" si="6"/>
        <v>Integralizado</v>
      </c>
      <c r="L33" s="28">
        <f t="shared" si="7"/>
        <v>5080</v>
      </c>
    </row>
    <row r="34" spans="1:12" s="10" customFormat="1" x14ac:dyDescent="0.25">
      <c r="A34" s="36" t="s">
        <v>36</v>
      </c>
      <c r="B34" s="36" t="s">
        <v>38</v>
      </c>
      <c r="C34" s="43">
        <v>3720</v>
      </c>
      <c r="D34" s="26">
        <v>1.2</v>
      </c>
      <c r="E34" s="42">
        <v>3</v>
      </c>
      <c r="F34" s="42">
        <v>1</v>
      </c>
      <c r="G34" s="42"/>
      <c r="H34" s="28">
        <f t="shared" si="4"/>
        <v>4464</v>
      </c>
      <c r="I34" s="28">
        <f t="shared" si="5"/>
        <v>1488</v>
      </c>
      <c r="J34" s="31"/>
      <c r="K34" s="32" t="str">
        <f t="shared" si="6"/>
        <v>Integralizado</v>
      </c>
      <c r="L34" s="28">
        <f t="shared" si="7"/>
        <v>4464</v>
      </c>
    </row>
    <row r="35" spans="1:12" s="10" customFormat="1" x14ac:dyDescent="0.25">
      <c r="A35" s="36" t="s">
        <v>36</v>
      </c>
      <c r="B35" s="36" t="s">
        <v>37</v>
      </c>
      <c r="C35" s="43">
        <v>1520</v>
      </c>
      <c r="D35" s="26">
        <v>1.3</v>
      </c>
      <c r="E35" s="42">
        <v>2</v>
      </c>
      <c r="F35" s="42">
        <v>2</v>
      </c>
      <c r="G35" s="42"/>
      <c r="H35" s="28">
        <f t="shared" si="4"/>
        <v>1976</v>
      </c>
      <c r="I35" s="28">
        <f t="shared" si="5"/>
        <v>988</v>
      </c>
      <c r="J35" s="31"/>
      <c r="K35" s="32" t="str">
        <f t="shared" si="6"/>
        <v>Integralizado</v>
      </c>
      <c r="L35" s="28">
        <f t="shared" si="7"/>
        <v>3952</v>
      </c>
    </row>
    <row r="36" spans="1:12" s="10" customFormat="1" x14ac:dyDescent="0.25">
      <c r="A36" s="36" t="s">
        <v>36</v>
      </c>
      <c r="B36" s="36" t="s">
        <v>33</v>
      </c>
      <c r="C36" s="43">
        <v>1200</v>
      </c>
      <c r="D36" s="26">
        <v>1.27</v>
      </c>
      <c r="E36" s="42">
        <v>2</v>
      </c>
      <c r="F36" s="42">
        <v>2</v>
      </c>
      <c r="G36" s="42"/>
      <c r="H36" s="28">
        <f t="shared" si="4"/>
        <v>1524</v>
      </c>
      <c r="I36" s="28">
        <f t="shared" si="5"/>
        <v>762</v>
      </c>
      <c r="J36" s="31"/>
      <c r="K36" s="32" t="str">
        <f t="shared" si="6"/>
        <v>Integralizado</v>
      </c>
      <c r="L36" s="28">
        <f t="shared" si="7"/>
        <v>3048</v>
      </c>
    </row>
    <row r="37" spans="1:12" s="10" customFormat="1" x14ac:dyDescent="0.25">
      <c r="A37" s="36" t="s">
        <v>36</v>
      </c>
      <c r="B37" s="36" t="s">
        <v>38</v>
      </c>
      <c r="C37" s="43">
        <v>1560</v>
      </c>
      <c r="D37" s="26">
        <v>1.2</v>
      </c>
      <c r="E37" s="42">
        <v>2</v>
      </c>
      <c r="F37" s="42">
        <v>2</v>
      </c>
      <c r="G37" s="42"/>
      <c r="H37" s="28">
        <f t="shared" si="4"/>
        <v>1872</v>
      </c>
      <c r="I37" s="28">
        <f t="shared" si="5"/>
        <v>936</v>
      </c>
      <c r="J37" s="31"/>
      <c r="K37" s="32" t="str">
        <f t="shared" si="6"/>
        <v>Integralizado</v>
      </c>
      <c r="L37" s="28">
        <f t="shared" si="7"/>
        <v>3744</v>
      </c>
    </row>
    <row r="38" spans="1:12" s="10" customFormat="1" x14ac:dyDescent="0.25">
      <c r="A38" s="36" t="s">
        <v>36</v>
      </c>
      <c r="B38" s="36" t="s">
        <v>25</v>
      </c>
      <c r="C38" s="43">
        <v>3735</v>
      </c>
      <c r="D38" s="26">
        <v>1.1599999999999999</v>
      </c>
      <c r="E38" s="42">
        <v>5</v>
      </c>
      <c r="F38" s="42">
        <v>1</v>
      </c>
      <c r="G38" s="42"/>
      <c r="H38" s="28">
        <f t="shared" si="4"/>
        <v>4332.5999999999995</v>
      </c>
      <c r="I38" s="28">
        <f t="shared" si="5"/>
        <v>866.51999999999987</v>
      </c>
      <c r="J38" s="31"/>
      <c r="K38" s="32" t="str">
        <f t="shared" si="6"/>
        <v>Integralizado</v>
      </c>
      <c r="L38" s="28">
        <f t="shared" si="7"/>
        <v>4332.5999999999995</v>
      </c>
    </row>
    <row r="39" spans="1:12" s="10" customFormat="1" x14ac:dyDescent="0.25">
      <c r="A39" s="36" t="s">
        <v>36</v>
      </c>
      <c r="B39" s="36" t="s">
        <v>15</v>
      </c>
      <c r="C39" s="43">
        <v>3600</v>
      </c>
      <c r="D39" s="26">
        <v>1.1599999999999999</v>
      </c>
      <c r="E39" s="42">
        <v>5</v>
      </c>
      <c r="F39" s="42">
        <v>1</v>
      </c>
      <c r="G39" s="42"/>
      <c r="H39" s="28">
        <f t="shared" si="4"/>
        <v>4176</v>
      </c>
      <c r="I39" s="28">
        <f t="shared" si="5"/>
        <v>835.2</v>
      </c>
      <c r="J39" s="31"/>
      <c r="K39" s="32" t="str">
        <f t="shared" si="6"/>
        <v>Integralizado</v>
      </c>
      <c r="L39" s="28">
        <f t="shared" si="7"/>
        <v>4176</v>
      </c>
    </row>
    <row r="40" spans="1:12" s="10" customFormat="1" x14ac:dyDescent="0.25">
      <c r="A40" s="36" t="s">
        <v>36</v>
      </c>
      <c r="B40" s="36" t="s">
        <v>28</v>
      </c>
      <c r="C40" s="43">
        <v>3045</v>
      </c>
      <c r="D40" s="26">
        <v>1.1000000000000001</v>
      </c>
      <c r="E40" s="42">
        <v>4</v>
      </c>
      <c r="F40" s="42">
        <v>1</v>
      </c>
      <c r="G40" s="42"/>
      <c r="H40" s="28">
        <f t="shared" si="4"/>
        <v>3349.5000000000005</v>
      </c>
      <c r="I40" s="28">
        <f t="shared" si="5"/>
        <v>837.37500000000011</v>
      </c>
      <c r="J40" s="31"/>
      <c r="K40" s="32" t="str">
        <f t="shared" si="6"/>
        <v>Integralizado</v>
      </c>
      <c r="L40" s="28">
        <f t="shared" si="7"/>
        <v>3349.5000000000005</v>
      </c>
    </row>
    <row r="41" spans="1:12" s="10" customFormat="1" x14ac:dyDescent="0.25">
      <c r="A41" s="38"/>
      <c r="B41" s="38"/>
      <c r="C41" s="47"/>
      <c r="D41" s="48"/>
      <c r="E41" s="49"/>
      <c r="F41" s="49"/>
      <c r="G41" s="49"/>
      <c r="H41" s="50"/>
      <c r="I41" s="50"/>
      <c r="J41" s="33"/>
      <c r="K41" s="34"/>
      <c r="L41" s="50"/>
    </row>
    <row r="42" spans="1:12" s="10" customFormat="1" x14ac:dyDescent="0.25">
      <c r="A42" s="40" t="s">
        <v>39</v>
      </c>
      <c r="B42" s="40" t="s">
        <v>40</v>
      </c>
      <c r="C42" s="43">
        <v>3238</v>
      </c>
      <c r="D42" s="26">
        <v>1.27</v>
      </c>
      <c r="E42" s="42">
        <v>3</v>
      </c>
      <c r="F42" s="42">
        <v>1</v>
      </c>
      <c r="G42" s="42">
        <v>2015</v>
      </c>
      <c r="H42" s="28">
        <f>C42*D42</f>
        <v>4112.26</v>
      </c>
      <c r="I42" s="28">
        <f>H42/E42</f>
        <v>1370.7533333333333</v>
      </c>
      <c r="J42" s="31"/>
      <c r="K42" s="32" t="str">
        <f>IF(J42&lt;=2018,"Integralizado",IF(AND((J42&gt;2018),(J42&lt;=2018+2)),"Total",E42-(J42-2020)))</f>
        <v>Integralizado</v>
      </c>
      <c r="L42" s="28">
        <f>IF(J42&lt;=2020,H42*F42,(I42*K42*F42))</f>
        <v>4112.26</v>
      </c>
    </row>
    <row r="43" spans="1:12" s="10" customFormat="1" x14ac:dyDescent="0.25">
      <c r="A43" s="40" t="s">
        <v>39</v>
      </c>
      <c r="B43" s="40" t="s">
        <v>33</v>
      </c>
      <c r="C43" s="43">
        <v>3233</v>
      </c>
      <c r="D43" s="26">
        <v>1.27</v>
      </c>
      <c r="E43" s="42">
        <v>3</v>
      </c>
      <c r="F43" s="42">
        <v>1</v>
      </c>
      <c r="G43" s="42">
        <v>2015</v>
      </c>
      <c r="H43" s="28">
        <f>C43*D43</f>
        <v>4105.91</v>
      </c>
      <c r="I43" s="28">
        <f>H43/E43</f>
        <v>1368.6366666666665</v>
      </c>
      <c r="J43" s="31"/>
      <c r="K43" s="32" t="str">
        <f>IF(J43&lt;=2018,"Integralizado",IF(AND((J43&gt;2018),(J43&lt;=2018+2)),"Total",E43-(J43-2020)))</f>
        <v>Integralizado</v>
      </c>
      <c r="L43" s="28">
        <f>IF(J43&lt;=2020,H43*F43,(I43*K43*F43))</f>
        <v>4105.91</v>
      </c>
    </row>
    <row r="44" spans="1:12" s="10" customFormat="1" x14ac:dyDescent="0.25">
      <c r="A44" s="40" t="s">
        <v>39</v>
      </c>
      <c r="B44" s="40" t="s">
        <v>40</v>
      </c>
      <c r="C44" s="43">
        <v>1202</v>
      </c>
      <c r="D44" s="26">
        <v>1.27</v>
      </c>
      <c r="E44" s="42">
        <v>2</v>
      </c>
      <c r="F44" s="42">
        <v>1</v>
      </c>
      <c r="G44" s="42">
        <v>2015</v>
      </c>
      <c r="H44" s="28">
        <f>C44*D44</f>
        <v>1526.54</v>
      </c>
      <c r="I44" s="28">
        <f>H44/E44</f>
        <v>763.27</v>
      </c>
      <c r="J44" s="31"/>
      <c r="K44" s="32" t="str">
        <f>IF(J44&lt;=2018,"Integralizado",IF(AND((J44&gt;2018),(J44&lt;=2018+2)),"Total",E44-(J44-2020)))</f>
        <v>Integralizado</v>
      </c>
      <c r="L44" s="28">
        <f>IF(J44&lt;=2020,H44*F44,(I44*K44*F44))</f>
        <v>1526.54</v>
      </c>
    </row>
    <row r="45" spans="1:12" s="10" customFormat="1" x14ac:dyDescent="0.25">
      <c r="A45" s="40" t="s">
        <v>39</v>
      </c>
      <c r="B45" s="40" t="s">
        <v>33</v>
      </c>
      <c r="C45" s="43">
        <v>1200</v>
      </c>
      <c r="D45" s="26">
        <v>1.27</v>
      </c>
      <c r="E45" s="42">
        <v>2</v>
      </c>
      <c r="F45" s="42">
        <v>1</v>
      </c>
      <c r="G45" s="42">
        <v>2015</v>
      </c>
      <c r="H45" s="28">
        <f>C45*D45</f>
        <v>1524</v>
      </c>
      <c r="I45" s="28">
        <f>H45/E45</f>
        <v>762</v>
      </c>
      <c r="J45" s="31"/>
      <c r="K45" s="32" t="str">
        <f>IF(J45&lt;=2018,"Integralizado",IF(AND((J45&gt;2018),(J45&lt;=2018+2)),"Total",E45-(J45-2020)))</f>
        <v>Integralizado</v>
      </c>
      <c r="L45" s="28">
        <f>IF(J45&lt;=2020,H45*F45,(I45*K45*F45))</f>
        <v>1524</v>
      </c>
    </row>
    <row r="46" spans="1:12" s="10" customFormat="1" x14ac:dyDescent="0.25">
      <c r="A46" s="38"/>
      <c r="B46" s="38"/>
      <c r="C46" s="47"/>
      <c r="D46" s="48"/>
      <c r="E46" s="49"/>
      <c r="F46" s="49"/>
      <c r="G46" s="49"/>
      <c r="H46" s="50"/>
      <c r="I46" s="50"/>
      <c r="J46" s="33"/>
      <c r="K46" s="34"/>
      <c r="L46" s="50"/>
    </row>
    <row r="47" spans="1:12" s="10" customFormat="1" x14ac:dyDescent="0.25">
      <c r="A47" s="40" t="s">
        <v>41</v>
      </c>
      <c r="B47" s="40" t="s">
        <v>21</v>
      </c>
      <c r="C47" s="43">
        <v>3165</v>
      </c>
      <c r="D47" s="26">
        <v>1.1000000000000001</v>
      </c>
      <c r="E47" s="42">
        <v>3</v>
      </c>
      <c r="F47" s="42">
        <v>1</v>
      </c>
      <c r="G47" s="42">
        <v>2014</v>
      </c>
      <c r="H47" s="28">
        <f t="shared" ref="H47:H54" si="8">C47*D47</f>
        <v>3481.5000000000005</v>
      </c>
      <c r="I47" s="28">
        <f t="shared" ref="I47:I54" si="9">H47/E47</f>
        <v>1160.5000000000002</v>
      </c>
      <c r="J47" s="31"/>
      <c r="K47" s="32" t="str">
        <f t="shared" ref="K47:K54" si="10">IF(J47&lt;=2018,"Integralizado",IF(AND((J47&gt;2018),(J47&lt;=2018+2)),"Total",E47-(J47-2020)))</f>
        <v>Integralizado</v>
      </c>
      <c r="L47" s="28">
        <f t="shared" ref="L47:L54" si="11">IF(J47&lt;=2020,H47*F47,(I47*K47*F47))</f>
        <v>3481.5000000000005</v>
      </c>
    </row>
    <row r="48" spans="1:12" s="10" customFormat="1" x14ac:dyDescent="0.25">
      <c r="A48" s="40" t="s">
        <v>41</v>
      </c>
      <c r="B48" s="40" t="s">
        <v>40</v>
      </c>
      <c r="C48" s="43">
        <v>3200</v>
      </c>
      <c r="D48" s="26">
        <v>1.27</v>
      </c>
      <c r="E48" s="42">
        <v>3</v>
      </c>
      <c r="F48" s="42">
        <v>1</v>
      </c>
      <c r="G48" s="42">
        <v>2014</v>
      </c>
      <c r="H48" s="28">
        <f t="shared" si="8"/>
        <v>4064</v>
      </c>
      <c r="I48" s="28">
        <f t="shared" si="9"/>
        <v>1354.6666666666667</v>
      </c>
      <c r="J48" s="31"/>
      <c r="K48" s="32" t="str">
        <f t="shared" si="10"/>
        <v>Integralizado</v>
      </c>
      <c r="L48" s="28">
        <f t="shared" si="11"/>
        <v>4064</v>
      </c>
    </row>
    <row r="49" spans="1:12" s="10" customFormat="1" x14ac:dyDescent="0.25">
      <c r="A49" s="40" t="s">
        <v>41</v>
      </c>
      <c r="B49" s="40" t="s">
        <v>18</v>
      </c>
      <c r="C49" s="43">
        <v>3200</v>
      </c>
      <c r="D49" s="26">
        <v>1.25</v>
      </c>
      <c r="E49" s="42">
        <v>3</v>
      </c>
      <c r="F49" s="42">
        <v>1</v>
      </c>
      <c r="G49" s="42">
        <v>2014</v>
      </c>
      <c r="H49" s="28">
        <f t="shared" si="8"/>
        <v>4000</v>
      </c>
      <c r="I49" s="28">
        <f t="shared" si="9"/>
        <v>1333.3333333333333</v>
      </c>
      <c r="J49" s="31"/>
      <c r="K49" s="32" t="str">
        <f t="shared" si="10"/>
        <v>Integralizado</v>
      </c>
      <c r="L49" s="28">
        <f t="shared" si="11"/>
        <v>4000</v>
      </c>
    </row>
    <row r="50" spans="1:12" s="10" customFormat="1" x14ac:dyDescent="0.25">
      <c r="A50" s="40" t="s">
        <v>41</v>
      </c>
      <c r="B50" s="40" t="s">
        <v>42</v>
      </c>
      <c r="C50" s="43">
        <v>1710</v>
      </c>
      <c r="D50" s="26">
        <v>1</v>
      </c>
      <c r="E50" s="42">
        <v>2.5</v>
      </c>
      <c r="F50" s="42">
        <v>1</v>
      </c>
      <c r="G50" s="42">
        <v>2009</v>
      </c>
      <c r="H50" s="28">
        <f t="shared" si="8"/>
        <v>1710</v>
      </c>
      <c r="I50" s="28">
        <f t="shared" si="9"/>
        <v>684</v>
      </c>
      <c r="J50" s="31"/>
      <c r="K50" s="32" t="str">
        <f t="shared" si="10"/>
        <v>Integralizado</v>
      </c>
      <c r="L50" s="28">
        <f t="shared" si="11"/>
        <v>1710</v>
      </c>
    </row>
    <row r="51" spans="1:12" s="10" customFormat="1" x14ac:dyDescent="0.25">
      <c r="A51" s="40" t="s">
        <v>41</v>
      </c>
      <c r="B51" s="40" t="s">
        <v>21</v>
      </c>
      <c r="C51" s="43">
        <v>3000</v>
      </c>
      <c r="D51" s="26">
        <v>1</v>
      </c>
      <c r="E51" s="42">
        <v>4</v>
      </c>
      <c r="F51" s="42">
        <v>1</v>
      </c>
      <c r="G51" s="42">
        <v>2012</v>
      </c>
      <c r="H51" s="28">
        <f t="shared" si="8"/>
        <v>3000</v>
      </c>
      <c r="I51" s="28">
        <f t="shared" si="9"/>
        <v>750</v>
      </c>
      <c r="J51" s="31"/>
      <c r="K51" s="32" t="str">
        <f t="shared" si="10"/>
        <v>Integralizado</v>
      </c>
      <c r="L51" s="28">
        <f t="shared" si="11"/>
        <v>3000</v>
      </c>
    </row>
    <row r="52" spans="1:12" s="10" customFormat="1" x14ac:dyDescent="0.25">
      <c r="A52" s="40" t="s">
        <v>41</v>
      </c>
      <c r="B52" s="40" t="s">
        <v>43</v>
      </c>
      <c r="C52" s="43">
        <v>3210</v>
      </c>
      <c r="D52" s="26">
        <v>1.1000000000000001</v>
      </c>
      <c r="E52" s="42">
        <v>4</v>
      </c>
      <c r="F52" s="42">
        <v>1</v>
      </c>
      <c r="G52" s="42">
        <v>2012</v>
      </c>
      <c r="H52" s="28">
        <f t="shared" si="8"/>
        <v>3531.0000000000005</v>
      </c>
      <c r="I52" s="28">
        <f t="shared" si="9"/>
        <v>882.75000000000011</v>
      </c>
      <c r="J52" s="31"/>
      <c r="K52" s="32" t="str">
        <f t="shared" si="10"/>
        <v>Integralizado</v>
      </c>
      <c r="L52" s="28">
        <f t="shared" si="11"/>
        <v>3531.0000000000005</v>
      </c>
    </row>
    <row r="53" spans="1:12" s="10" customFormat="1" x14ac:dyDescent="0.25">
      <c r="A53" s="40" t="s">
        <v>41</v>
      </c>
      <c r="B53" s="40" t="s">
        <v>44</v>
      </c>
      <c r="C53" s="43">
        <v>3600</v>
      </c>
      <c r="D53" s="26">
        <v>1.1599999999999999</v>
      </c>
      <c r="E53" s="42">
        <v>5</v>
      </c>
      <c r="F53" s="42">
        <v>1</v>
      </c>
      <c r="G53" s="42">
        <v>2009</v>
      </c>
      <c r="H53" s="28">
        <f t="shared" si="8"/>
        <v>4176</v>
      </c>
      <c r="I53" s="28">
        <f t="shared" si="9"/>
        <v>835.2</v>
      </c>
      <c r="J53" s="31"/>
      <c r="K53" s="32" t="str">
        <f t="shared" si="10"/>
        <v>Integralizado</v>
      </c>
      <c r="L53" s="28">
        <f t="shared" si="11"/>
        <v>4176</v>
      </c>
    </row>
    <row r="54" spans="1:12" s="10" customFormat="1" x14ac:dyDescent="0.25">
      <c r="A54" s="40" t="s">
        <v>41</v>
      </c>
      <c r="B54" s="40" t="s">
        <v>45</v>
      </c>
      <c r="C54" s="43">
        <v>2805</v>
      </c>
      <c r="D54" s="26">
        <v>1.08</v>
      </c>
      <c r="E54" s="42">
        <v>4</v>
      </c>
      <c r="F54" s="42">
        <v>1</v>
      </c>
      <c r="G54" s="42">
        <v>2008</v>
      </c>
      <c r="H54" s="28">
        <f t="shared" si="8"/>
        <v>3029.4</v>
      </c>
      <c r="I54" s="28">
        <f t="shared" si="9"/>
        <v>757.35</v>
      </c>
      <c r="J54" s="31"/>
      <c r="K54" s="32" t="str">
        <f t="shared" si="10"/>
        <v>Integralizado</v>
      </c>
      <c r="L54" s="28">
        <f t="shared" si="11"/>
        <v>3029.4</v>
      </c>
    </row>
    <row r="55" spans="1:12" s="10" customFormat="1" x14ac:dyDescent="0.25">
      <c r="A55" s="38"/>
      <c r="B55" s="38"/>
      <c r="C55" s="47"/>
      <c r="D55" s="48"/>
      <c r="E55" s="49"/>
      <c r="F55" s="49"/>
      <c r="G55" s="49"/>
      <c r="H55" s="50"/>
      <c r="I55" s="50"/>
      <c r="J55" s="33"/>
      <c r="K55" s="34"/>
      <c r="L55" s="50"/>
    </row>
    <row r="56" spans="1:12" s="10" customFormat="1" x14ac:dyDescent="0.25">
      <c r="A56" s="40" t="s">
        <v>46</v>
      </c>
      <c r="B56" s="40" t="s">
        <v>19</v>
      </c>
      <c r="C56" s="43">
        <v>3753</v>
      </c>
      <c r="D56" s="26">
        <v>1.08</v>
      </c>
      <c r="E56" s="42">
        <v>3</v>
      </c>
      <c r="F56" s="42">
        <v>1</v>
      </c>
      <c r="G56" s="42"/>
      <c r="H56" s="28">
        <f>C56*D56</f>
        <v>4053.2400000000002</v>
      </c>
      <c r="I56" s="28">
        <f>H56/E56</f>
        <v>1351.0800000000002</v>
      </c>
      <c r="J56" s="31"/>
      <c r="K56" s="32" t="str">
        <f t="shared" ref="K56:K63" si="12">IF(J56&lt;=2018,"Integralizado",IF(AND((J56&gt;2018),(J56&lt;=2018+2)),"Total",E56-(J56-2020)))</f>
        <v>Integralizado</v>
      </c>
      <c r="L56" s="28">
        <f t="shared" ref="L56:L63" si="13">IF(J56&lt;=2020,H56*F56,(I56*K56*F56))</f>
        <v>4053.2400000000002</v>
      </c>
    </row>
    <row r="57" spans="1:12" s="10" customFormat="1" x14ac:dyDescent="0.25">
      <c r="A57" s="40" t="s">
        <v>46</v>
      </c>
      <c r="B57" s="40" t="s">
        <v>47</v>
      </c>
      <c r="C57" s="44">
        <v>3753</v>
      </c>
      <c r="D57" s="26">
        <v>1.1100000000000001</v>
      </c>
      <c r="E57" s="42">
        <v>3</v>
      </c>
      <c r="F57" s="42">
        <v>1</v>
      </c>
      <c r="G57" s="42"/>
      <c r="H57" s="28">
        <f t="shared" ref="H57:H63" si="14">C57*D57</f>
        <v>4165.83</v>
      </c>
      <c r="I57" s="28">
        <f t="shared" ref="I57:I63" si="15">H57/E57</f>
        <v>1388.61</v>
      </c>
      <c r="J57" s="31"/>
      <c r="K57" s="32" t="str">
        <f t="shared" si="12"/>
        <v>Integralizado</v>
      </c>
      <c r="L57" s="28">
        <f t="shared" si="13"/>
        <v>4165.83</v>
      </c>
    </row>
    <row r="58" spans="1:12" s="10" customFormat="1" x14ac:dyDescent="0.25">
      <c r="A58" s="40" t="s">
        <v>46</v>
      </c>
      <c r="B58" s="40" t="s">
        <v>48</v>
      </c>
      <c r="C58" s="43">
        <v>3753.3</v>
      </c>
      <c r="D58" s="26">
        <v>1.3</v>
      </c>
      <c r="E58" s="42">
        <v>3</v>
      </c>
      <c r="F58" s="42">
        <v>1</v>
      </c>
      <c r="G58" s="42">
        <v>2018</v>
      </c>
      <c r="H58" s="28">
        <f t="shared" si="14"/>
        <v>4879.29</v>
      </c>
      <c r="I58" s="28">
        <f t="shared" si="15"/>
        <v>1626.43</v>
      </c>
      <c r="J58" s="31">
        <f>G58+(E58-1)</f>
        <v>2020</v>
      </c>
      <c r="K58" s="32" t="str">
        <f t="shared" si="12"/>
        <v>Total</v>
      </c>
      <c r="L58" s="28">
        <f t="shared" si="13"/>
        <v>4879.29</v>
      </c>
    </row>
    <row r="59" spans="1:12" s="10" customFormat="1" x14ac:dyDescent="0.25">
      <c r="A59" s="40" t="s">
        <v>46</v>
      </c>
      <c r="B59" s="40" t="s">
        <v>47</v>
      </c>
      <c r="C59" s="43">
        <v>1200</v>
      </c>
      <c r="D59" s="26">
        <v>1.1100000000000001</v>
      </c>
      <c r="E59" s="42">
        <v>1.5</v>
      </c>
      <c r="F59" s="42">
        <v>1</v>
      </c>
      <c r="G59" s="42"/>
      <c r="H59" s="28">
        <f t="shared" si="14"/>
        <v>1332.0000000000002</v>
      </c>
      <c r="I59" s="28">
        <f t="shared" si="15"/>
        <v>888.00000000000011</v>
      </c>
      <c r="J59" s="31"/>
      <c r="K59" s="32" t="str">
        <f t="shared" si="12"/>
        <v>Integralizado</v>
      </c>
      <c r="L59" s="28">
        <f t="shared" si="13"/>
        <v>1332.0000000000002</v>
      </c>
    </row>
    <row r="60" spans="1:12" s="10" customFormat="1" x14ac:dyDescent="0.25">
      <c r="A60" s="40" t="s">
        <v>46</v>
      </c>
      <c r="B60" s="40" t="s">
        <v>49</v>
      </c>
      <c r="C60" s="44">
        <v>1887</v>
      </c>
      <c r="D60" s="26">
        <v>1.1000000000000001</v>
      </c>
      <c r="E60" s="42">
        <v>2</v>
      </c>
      <c r="F60" s="42">
        <v>1</v>
      </c>
      <c r="G60" s="42"/>
      <c r="H60" s="28">
        <f t="shared" si="14"/>
        <v>2075.7000000000003</v>
      </c>
      <c r="I60" s="28">
        <f t="shared" si="15"/>
        <v>1037.8500000000001</v>
      </c>
      <c r="J60" s="31"/>
      <c r="K60" s="32" t="str">
        <f t="shared" si="12"/>
        <v>Integralizado</v>
      </c>
      <c r="L60" s="28">
        <f t="shared" si="13"/>
        <v>2075.7000000000003</v>
      </c>
    </row>
    <row r="61" spans="1:12" s="10" customFormat="1" x14ac:dyDescent="0.25">
      <c r="A61" s="40" t="s">
        <v>46</v>
      </c>
      <c r="B61" s="40" t="s">
        <v>50</v>
      </c>
      <c r="C61" s="44">
        <v>3993</v>
      </c>
      <c r="D61" s="26">
        <v>1.1499999999999999</v>
      </c>
      <c r="E61" s="42">
        <v>5</v>
      </c>
      <c r="F61" s="42">
        <v>1</v>
      </c>
      <c r="G61" s="42">
        <v>2018</v>
      </c>
      <c r="H61" s="28">
        <f t="shared" si="14"/>
        <v>4591.95</v>
      </c>
      <c r="I61" s="28">
        <f t="shared" si="15"/>
        <v>918.39</v>
      </c>
      <c r="J61" s="31">
        <f>G61+(E61-1)</f>
        <v>2022</v>
      </c>
      <c r="K61" s="32">
        <f t="shared" si="12"/>
        <v>3</v>
      </c>
      <c r="L61" s="28">
        <f t="shared" si="13"/>
        <v>2755.17</v>
      </c>
    </row>
    <row r="62" spans="1:12" s="10" customFormat="1" x14ac:dyDescent="0.25">
      <c r="A62" s="40" t="s">
        <v>46</v>
      </c>
      <c r="B62" s="40" t="s">
        <v>51</v>
      </c>
      <c r="C62" s="44">
        <v>600</v>
      </c>
      <c r="D62" s="26">
        <v>1</v>
      </c>
      <c r="E62" s="42">
        <v>1.5</v>
      </c>
      <c r="F62" s="42">
        <v>1</v>
      </c>
      <c r="G62" s="42"/>
      <c r="H62" s="28">
        <f t="shared" si="14"/>
        <v>600</v>
      </c>
      <c r="I62" s="28">
        <f t="shared" si="15"/>
        <v>400</v>
      </c>
      <c r="J62" s="31"/>
      <c r="K62" s="32" t="str">
        <f t="shared" si="12"/>
        <v>Integralizado</v>
      </c>
      <c r="L62" s="28">
        <f t="shared" si="13"/>
        <v>600</v>
      </c>
    </row>
    <row r="63" spans="1:12" s="10" customFormat="1" x14ac:dyDescent="0.25">
      <c r="A63" s="40" t="s">
        <v>46</v>
      </c>
      <c r="B63" s="40" t="s">
        <v>25</v>
      </c>
      <c r="C63" s="44">
        <v>3833</v>
      </c>
      <c r="D63" s="26">
        <v>1.1599999999999999</v>
      </c>
      <c r="E63" s="42">
        <v>5</v>
      </c>
      <c r="F63" s="42">
        <v>2</v>
      </c>
      <c r="G63" s="42"/>
      <c r="H63" s="28">
        <f t="shared" si="14"/>
        <v>4446.28</v>
      </c>
      <c r="I63" s="28">
        <f t="shared" si="15"/>
        <v>889.25599999999997</v>
      </c>
      <c r="J63" s="31"/>
      <c r="K63" s="32" t="str">
        <f t="shared" si="12"/>
        <v>Integralizado</v>
      </c>
      <c r="L63" s="28">
        <f t="shared" si="13"/>
        <v>8892.56</v>
      </c>
    </row>
    <row r="64" spans="1:12" s="10" customFormat="1" x14ac:dyDescent="0.25">
      <c r="A64" s="38"/>
      <c r="B64" s="38"/>
      <c r="C64" s="47"/>
      <c r="D64" s="48"/>
      <c r="E64" s="49"/>
      <c r="F64" s="49"/>
      <c r="G64" s="49"/>
      <c r="H64" s="50"/>
      <c r="I64" s="50"/>
      <c r="J64" s="33"/>
      <c r="K64" s="34"/>
      <c r="L64" s="50"/>
    </row>
    <row r="65" spans="1:12" x14ac:dyDescent="0.25">
      <c r="A65" s="36" t="s">
        <v>52</v>
      </c>
      <c r="B65" s="36" t="s">
        <v>53</v>
      </c>
      <c r="C65" s="42">
        <v>3200</v>
      </c>
      <c r="D65" s="26">
        <v>1.27</v>
      </c>
      <c r="E65" s="42">
        <v>3</v>
      </c>
      <c r="F65" s="42">
        <v>1</v>
      </c>
      <c r="G65" s="42">
        <v>2019</v>
      </c>
      <c r="H65" s="28">
        <f t="shared" ref="H65:H72" si="16">C65*D65</f>
        <v>4064</v>
      </c>
      <c r="I65" s="28">
        <f t="shared" ref="I65:I72" si="17">H65/E65</f>
        <v>1354.6666666666667</v>
      </c>
      <c r="J65" s="31">
        <f t="shared" ref="J65:J72" si="18">G65+(E65-1)</f>
        <v>2021</v>
      </c>
      <c r="K65" s="32">
        <f t="shared" ref="K65:K72" si="19">IF(J65&lt;=2018,"Integralizado",IF(AND((J65&gt;2018),(J65&lt;=2018+2)),"Total",E65-(J65-2020)))</f>
        <v>2</v>
      </c>
      <c r="L65" s="28">
        <f t="shared" ref="L65:L72" si="20">IF(J65&lt;=2020,H65*F65,(I65*K65*F65))</f>
        <v>2709.3333333333335</v>
      </c>
    </row>
    <row r="66" spans="1:12" x14ac:dyDescent="0.25">
      <c r="A66" s="36" t="s">
        <v>52</v>
      </c>
      <c r="B66" s="36" t="s">
        <v>54</v>
      </c>
      <c r="C66" s="42">
        <v>3200</v>
      </c>
      <c r="D66" s="26">
        <v>1.27</v>
      </c>
      <c r="E66" s="42">
        <v>3</v>
      </c>
      <c r="F66" s="42">
        <v>1</v>
      </c>
      <c r="G66" s="42">
        <v>2019</v>
      </c>
      <c r="H66" s="28">
        <f t="shared" si="16"/>
        <v>4064</v>
      </c>
      <c r="I66" s="28">
        <f t="shared" si="17"/>
        <v>1354.6666666666667</v>
      </c>
      <c r="J66" s="31">
        <f t="shared" si="18"/>
        <v>2021</v>
      </c>
      <c r="K66" s="32">
        <f t="shared" si="19"/>
        <v>2</v>
      </c>
      <c r="L66" s="28">
        <f t="shared" si="20"/>
        <v>2709.3333333333335</v>
      </c>
    </row>
    <row r="67" spans="1:12" x14ac:dyDescent="0.25">
      <c r="A67" s="36" t="s">
        <v>52</v>
      </c>
      <c r="B67" s="36" t="s">
        <v>55</v>
      </c>
      <c r="C67" s="42">
        <v>3200</v>
      </c>
      <c r="D67" s="26">
        <v>1.27</v>
      </c>
      <c r="E67" s="42">
        <v>3</v>
      </c>
      <c r="F67" s="42">
        <v>1</v>
      </c>
      <c r="G67" s="42">
        <v>2019</v>
      </c>
      <c r="H67" s="28">
        <f t="shared" si="16"/>
        <v>4064</v>
      </c>
      <c r="I67" s="28">
        <f t="shared" si="17"/>
        <v>1354.6666666666667</v>
      </c>
      <c r="J67" s="31">
        <f t="shared" si="18"/>
        <v>2021</v>
      </c>
      <c r="K67" s="32">
        <f t="shared" si="19"/>
        <v>2</v>
      </c>
      <c r="L67" s="28">
        <f t="shared" si="20"/>
        <v>2709.3333333333335</v>
      </c>
    </row>
    <row r="68" spans="1:12" x14ac:dyDescent="0.25">
      <c r="A68" s="36" t="s">
        <v>52</v>
      </c>
      <c r="B68" s="36" t="s">
        <v>56</v>
      </c>
      <c r="C68" s="42">
        <v>1200</v>
      </c>
      <c r="D68" s="26">
        <v>1.27</v>
      </c>
      <c r="E68" s="42">
        <v>2</v>
      </c>
      <c r="F68" s="42">
        <v>1</v>
      </c>
      <c r="G68" s="42">
        <v>2018</v>
      </c>
      <c r="H68" s="28">
        <f t="shared" si="16"/>
        <v>1524</v>
      </c>
      <c r="I68" s="28">
        <f t="shared" si="17"/>
        <v>762</v>
      </c>
      <c r="J68" s="31">
        <f t="shared" si="18"/>
        <v>2019</v>
      </c>
      <c r="K68" s="32" t="str">
        <f t="shared" si="19"/>
        <v>Total</v>
      </c>
      <c r="L68" s="28">
        <f t="shared" si="20"/>
        <v>1524</v>
      </c>
    </row>
    <row r="69" spans="1:12" x14ac:dyDescent="0.25">
      <c r="A69" s="36" t="s">
        <v>52</v>
      </c>
      <c r="B69" s="36" t="s">
        <v>57</v>
      </c>
      <c r="C69" s="42">
        <v>1200</v>
      </c>
      <c r="D69" s="26">
        <v>1.27</v>
      </c>
      <c r="E69" s="42">
        <v>2</v>
      </c>
      <c r="F69" s="42">
        <v>1</v>
      </c>
      <c r="G69" s="42">
        <v>2018</v>
      </c>
      <c r="H69" s="28">
        <f t="shared" si="16"/>
        <v>1524</v>
      </c>
      <c r="I69" s="28">
        <f t="shared" si="17"/>
        <v>762</v>
      </c>
      <c r="J69" s="31">
        <f t="shared" si="18"/>
        <v>2019</v>
      </c>
      <c r="K69" s="32" t="str">
        <f t="shared" si="19"/>
        <v>Total</v>
      </c>
      <c r="L69" s="28">
        <f t="shared" si="20"/>
        <v>1524</v>
      </c>
    </row>
    <row r="70" spans="1:12" x14ac:dyDescent="0.25">
      <c r="A70" s="36" t="s">
        <v>52</v>
      </c>
      <c r="B70" s="36" t="s">
        <v>58</v>
      </c>
      <c r="C70" s="42">
        <v>1200</v>
      </c>
      <c r="D70" s="26">
        <v>1.27</v>
      </c>
      <c r="E70" s="42">
        <v>2</v>
      </c>
      <c r="F70" s="42">
        <v>1</v>
      </c>
      <c r="G70" s="42">
        <v>2018</v>
      </c>
      <c r="H70" s="28">
        <f t="shared" si="16"/>
        <v>1524</v>
      </c>
      <c r="I70" s="28">
        <f t="shared" si="17"/>
        <v>762</v>
      </c>
      <c r="J70" s="31">
        <f t="shared" si="18"/>
        <v>2019</v>
      </c>
      <c r="K70" s="32" t="str">
        <f t="shared" si="19"/>
        <v>Total</v>
      </c>
      <c r="L70" s="28">
        <f t="shared" si="20"/>
        <v>1524</v>
      </c>
    </row>
    <row r="71" spans="1:12" x14ac:dyDescent="0.25">
      <c r="A71" s="36" t="s">
        <v>52</v>
      </c>
      <c r="B71" s="36" t="s">
        <v>59</v>
      </c>
      <c r="C71" s="42">
        <v>3600</v>
      </c>
      <c r="D71" s="26">
        <v>1.19</v>
      </c>
      <c r="E71" s="42">
        <v>5</v>
      </c>
      <c r="F71" s="42">
        <v>1</v>
      </c>
      <c r="G71" s="42">
        <v>2018</v>
      </c>
      <c r="H71" s="28">
        <f t="shared" si="16"/>
        <v>4284</v>
      </c>
      <c r="I71" s="28">
        <f t="shared" si="17"/>
        <v>856.8</v>
      </c>
      <c r="J71" s="31">
        <f t="shared" si="18"/>
        <v>2022</v>
      </c>
      <c r="K71" s="32">
        <f t="shared" si="19"/>
        <v>3</v>
      </c>
      <c r="L71" s="28">
        <f t="shared" si="20"/>
        <v>2570.3999999999996</v>
      </c>
    </row>
    <row r="72" spans="1:12" x14ac:dyDescent="0.25">
      <c r="A72" s="36" t="s">
        <v>52</v>
      </c>
      <c r="B72" s="36" t="s">
        <v>60</v>
      </c>
      <c r="C72" s="42">
        <v>360</v>
      </c>
      <c r="D72" s="26">
        <v>1</v>
      </c>
      <c r="E72" s="42">
        <v>1.5</v>
      </c>
      <c r="F72" s="42">
        <v>2</v>
      </c>
      <c r="G72" s="42">
        <v>2019</v>
      </c>
      <c r="H72" s="28">
        <f t="shared" si="16"/>
        <v>360</v>
      </c>
      <c r="I72" s="28">
        <f t="shared" si="17"/>
        <v>240</v>
      </c>
      <c r="J72" s="31">
        <f t="shared" si="18"/>
        <v>2019.5</v>
      </c>
      <c r="K72" s="32" t="str">
        <f t="shared" si="19"/>
        <v>Total</v>
      </c>
      <c r="L72" s="28">
        <f t="shared" si="20"/>
        <v>720</v>
      </c>
    </row>
    <row r="73" spans="1:12" s="10" customFormat="1" x14ac:dyDescent="0.25">
      <c r="A73" s="38"/>
      <c r="B73" s="38"/>
      <c r="C73" s="47"/>
      <c r="D73" s="48"/>
      <c r="E73" s="49"/>
      <c r="F73" s="49"/>
      <c r="G73" s="49"/>
      <c r="H73" s="50"/>
      <c r="I73" s="50"/>
      <c r="J73" s="33"/>
      <c r="K73" s="34"/>
      <c r="L73" s="50"/>
    </row>
    <row r="74" spans="1:12" s="10" customFormat="1" x14ac:dyDescent="0.25">
      <c r="A74" s="40" t="s">
        <v>61</v>
      </c>
      <c r="B74" s="40" t="s">
        <v>40</v>
      </c>
      <c r="C74" s="43">
        <v>1320</v>
      </c>
      <c r="D74" s="26">
        <v>1.27</v>
      </c>
      <c r="E74" s="42">
        <v>2</v>
      </c>
      <c r="F74" s="42">
        <v>1</v>
      </c>
      <c r="G74" s="42"/>
      <c r="H74" s="28">
        <f>C74*D74</f>
        <v>1676.4</v>
      </c>
      <c r="I74" s="28">
        <f>H74/E74</f>
        <v>838.2</v>
      </c>
      <c r="J74" s="31"/>
      <c r="K74" s="32" t="str">
        <f>IF(J74&lt;=2018,"Integralizado",IF(AND((J74&gt;2018),(J74&lt;=2018+2)),"Total",E74-(J74-2020)))</f>
        <v>Integralizado</v>
      </c>
      <c r="L74" s="28">
        <f>IF(J74&lt;=2020,H74*F74,(I74*K74*F74))</f>
        <v>1676.4</v>
      </c>
    </row>
    <row r="75" spans="1:12" s="10" customFormat="1" x14ac:dyDescent="0.25">
      <c r="A75" s="40" t="s">
        <v>61</v>
      </c>
      <c r="B75" s="40" t="s">
        <v>99</v>
      </c>
      <c r="C75" s="43">
        <v>3200</v>
      </c>
      <c r="D75" s="26">
        <v>1.27</v>
      </c>
      <c r="E75" s="42">
        <v>3</v>
      </c>
      <c r="F75" s="42">
        <v>2</v>
      </c>
      <c r="G75" s="42">
        <v>2019</v>
      </c>
      <c r="H75" s="28">
        <f>C75*D75</f>
        <v>4064</v>
      </c>
      <c r="I75" s="28">
        <f>H75/E75</f>
        <v>1354.6666666666667</v>
      </c>
      <c r="J75" s="31">
        <v>2021</v>
      </c>
      <c r="K75" s="32">
        <f>IF(J75&lt;=2018,"Integralizado",IF(AND((J75&gt;2018),(J75&lt;=2018+2)),"Total",E75-(J75-2020)))</f>
        <v>2</v>
      </c>
      <c r="L75" s="28">
        <f>IF(J75&lt;=2020,H75*F75,(I75*K75*F75))</f>
        <v>5418.666666666667</v>
      </c>
    </row>
    <row r="76" spans="1:12" s="10" customFormat="1" x14ac:dyDescent="0.25">
      <c r="A76" s="40" t="s">
        <v>61</v>
      </c>
      <c r="B76" s="40" t="s">
        <v>33</v>
      </c>
      <c r="C76" s="43">
        <v>1320</v>
      </c>
      <c r="D76" s="26">
        <v>1.27</v>
      </c>
      <c r="E76" s="42">
        <v>2</v>
      </c>
      <c r="F76" s="42">
        <v>1</v>
      </c>
      <c r="G76" s="42"/>
      <c r="H76" s="28">
        <f>C76*D76</f>
        <v>1676.4</v>
      </c>
      <c r="I76" s="28">
        <f>H76/E76</f>
        <v>838.2</v>
      </c>
      <c r="J76" s="31"/>
      <c r="K76" s="32" t="str">
        <f>IF(J76&lt;=2018,"Integralizado",IF(AND((J76&gt;2018),(J76&lt;=2018+2)),"Total",E76-(J76-2020)))</f>
        <v>Integralizado</v>
      </c>
      <c r="L76" s="28">
        <f>IF(J76&lt;=2020,H76*F76,(I76*K76*F76))</f>
        <v>1676.4</v>
      </c>
    </row>
    <row r="77" spans="1:12" s="10" customFormat="1" x14ac:dyDescent="0.25">
      <c r="A77" s="40" t="s">
        <v>61</v>
      </c>
      <c r="B77" s="40" t="s">
        <v>47</v>
      </c>
      <c r="C77" s="43">
        <v>1200</v>
      </c>
      <c r="D77" s="26">
        <v>1.1100000000000001</v>
      </c>
      <c r="E77" s="42">
        <v>1.5</v>
      </c>
      <c r="F77" s="42">
        <v>1</v>
      </c>
      <c r="G77" s="42"/>
      <c r="H77" s="28">
        <f>C77*D77</f>
        <v>1332.0000000000002</v>
      </c>
      <c r="I77" s="28">
        <f>H77/E77</f>
        <v>888.00000000000011</v>
      </c>
      <c r="J77" s="31"/>
      <c r="K77" s="32" t="str">
        <f>IF(J77&lt;=2018,"Integralizado",IF(AND((J77&gt;2018),(J77&lt;=2018+2)),"Total",E77-(J77-2020)))</f>
        <v>Integralizado</v>
      </c>
      <c r="L77" s="28">
        <f>IF(J77&lt;=2020,H77*F77,(I77*K77*F77))</f>
        <v>1332.0000000000002</v>
      </c>
    </row>
    <row r="78" spans="1:12" s="10" customFormat="1" x14ac:dyDescent="0.25">
      <c r="A78" s="40" t="s">
        <v>61</v>
      </c>
      <c r="B78" s="40" t="s">
        <v>44</v>
      </c>
      <c r="C78" s="43">
        <v>3600</v>
      </c>
      <c r="D78" s="26">
        <v>1.1599999999999999</v>
      </c>
      <c r="E78" s="42">
        <v>5</v>
      </c>
      <c r="F78" s="42">
        <v>1</v>
      </c>
      <c r="G78" s="42">
        <v>2017</v>
      </c>
      <c r="H78" s="28">
        <f>C78*D78</f>
        <v>4176</v>
      </c>
      <c r="I78" s="28">
        <f>H78/E78</f>
        <v>835.2</v>
      </c>
      <c r="J78" s="31">
        <f>G78+(E78-1)</f>
        <v>2021</v>
      </c>
      <c r="K78" s="32">
        <f>IF(J78&lt;=2018,"Integralizado",IF(AND((J78&gt;2018),(J78&lt;=2018+2)),"Total",E78-(J78-2020)))</f>
        <v>4</v>
      </c>
      <c r="L78" s="28">
        <f>IF(J78&lt;=2020,H78*F78,(I78*K78*F78))</f>
        <v>3340.8</v>
      </c>
    </row>
    <row r="79" spans="1:12" s="10" customFormat="1" x14ac:dyDescent="0.25">
      <c r="A79" s="38"/>
      <c r="B79" s="38"/>
      <c r="C79" s="47"/>
      <c r="D79" s="48"/>
      <c r="E79" s="49"/>
      <c r="F79" s="49"/>
      <c r="G79" s="49"/>
      <c r="H79" s="50"/>
      <c r="I79" s="50"/>
      <c r="J79" s="33"/>
      <c r="K79" s="34"/>
      <c r="L79" s="50"/>
    </row>
    <row r="80" spans="1:12" s="10" customFormat="1" x14ac:dyDescent="0.25">
      <c r="A80" s="40" t="s">
        <v>62</v>
      </c>
      <c r="B80" s="40" t="s">
        <v>32</v>
      </c>
      <c r="C80" s="44">
        <v>3480</v>
      </c>
      <c r="D80" s="26">
        <v>1.27</v>
      </c>
      <c r="E80" s="42">
        <v>3</v>
      </c>
      <c r="F80" s="42">
        <v>2</v>
      </c>
      <c r="G80" s="42">
        <v>2015</v>
      </c>
      <c r="H80" s="28">
        <f>C80*D80</f>
        <v>4419.6000000000004</v>
      </c>
      <c r="I80" s="28">
        <f>H80/E80</f>
        <v>1473.2</v>
      </c>
      <c r="J80" s="31"/>
      <c r="K80" s="32" t="str">
        <f>IF(J80&lt;=2018,"Integralizado",IF(AND((J80&gt;2018),(J80&lt;=2018+2)),"Total",E80-(J80-2020)))</f>
        <v>Integralizado</v>
      </c>
      <c r="L80" s="28">
        <f>IF(J80&lt;=2020,H80*F80,(I80*K80*F80))</f>
        <v>8839.2000000000007</v>
      </c>
    </row>
    <row r="81" spans="1:12" s="10" customFormat="1" x14ac:dyDescent="0.25">
      <c r="A81" s="40" t="s">
        <v>62</v>
      </c>
      <c r="B81" s="40" t="s">
        <v>44</v>
      </c>
      <c r="C81" s="43">
        <v>3600</v>
      </c>
      <c r="D81" s="26">
        <v>1.1599999999999999</v>
      </c>
      <c r="E81" s="42">
        <v>5</v>
      </c>
      <c r="F81" s="42">
        <v>1</v>
      </c>
      <c r="G81" s="42">
        <v>2015</v>
      </c>
      <c r="H81" s="28">
        <f>C81*D81</f>
        <v>4176</v>
      </c>
      <c r="I81" s="28">
        <f>H81/E81</f>
        <v>835.2</v>
      </c>
      <c r="J81" s="31">
        <f>G81+(E81-1)</f>
        <v>2019</v>
      </c>
      <c r="K81" s="32" t="str">
        <f>IF(J81&lt;=2018,"Integralizado",IF(AND((J81&gt;2018),(J81&lt;=2018+2)),"Total",E81-(J81-2020)))</f>
        <v>Total</v>
      </c>
      <c r="L81" s="28">
        <f>IF(J81&lt;=2020,H81*F81,(I81*K81*F81))</f>
        <v>4176</v>
      </c>
    </row>
    <row r="82" spans="1:12" s="10" customFormat="1" x14ac:dyDescent="0.25">
      <c r="A82" s="38"/>
      <c r="B82" s="38"/>
      <c r="C82" s="47"/>
      <c r="D82" s="48"/>
      <c r="E82" s="49"/>
      <c r="F82" s="49"/>
      <c r="G82" s="49"/>
      <c r="H82" s="50"/>
      <c r="I82" s="50"/>
      <c r="J82" s="33"/>
      <c r="K82" s="34"/>
      <c r="L82" s="50"/>
    </row>
    <row r="83" spans="1:12" s="10" customFormat="1" x14ac:dyDescent="0.25">
      <c r="A83" s="40" t="s">
        <v>64</v>
      </c>
      <c r="B83" s="40" t="s">
        <v>21</v>
      </c>
      <c r="C83" s="43">
        <v>3442</v>
      </c>
      <c r="D83" s="26">
        <v>1.1000000000000001</v>
      </c>
      <c r="E83" s="42">
        <v>3</v>
      </c>
      <c r="F83" s="42">
        <v>1</v>
      </c>
      <c r="G83" s="42">
        <v>2013</v>
      </c>
      <c r="H83" s="28">
        <f t="shared" ref="H83:H90" si="21">C83*D83</f>
        <v>3786.2000000000003</v>
      </c>
      <c r="I83" s="28">
        <f t="shared" ref="I83:I90" si="22">H83/E83</f>
        <v>1262.0666666666668</v>
      </c>
      <c r="J83" s="31"/>
      <c r="K83" s="32" t="str">
        <f t="shared" ref="K83:K90" si="23">IF(J83&lt;=2018,"Integralizado",IF(AND((J83&gt;2018),(J83&lt;=2018+2)),"Total",E83-(J83-2020)))</f>
        <v>Integralizado</v>
      </c>
      <c r="L83" s="28">
        <f t="shared" ref="L83:L90" si="24">IF(J83&lt;=2020,H83*F83,(I83*K83*F83))</f>
        <v>3786.2000000000003</v>
      </c>
    </row>
    <row r="84" spans="1:12" s="10" customFormat="1" x14ac:dyDescent="0.25">
      <c r="A84" s="40" t="s">
        <v>64</v>
      </c>
      <c r="B84" s="40" t="s">
        <v>18</v>
      </c>
      <c r="C84" s="43">
        <v>3671</v>
      </c>
      <c r="D84" s="26">
        <v>1.25</v>
      </c>
      <c r="E84" s="42">
        <v>3</v>
      </c>
      <c r="F84" s="42">
        <v>1</v>
      </c>
      <c r="G84" s="42">
        <v>2013</v>
      </c>
      <c r="H84" s="28">
        <f t="shared" si="21"/>
        <v>4588.75</v>
      </c>
      <c r="I84" s="28">
        <f t="shared" si="22"/>
        <v>1529.5833333333333</v>
      </c>
      <c r="J84" s="31"/>
      <c r="K84" s="32" t="str">
        <f t="shared" si="23"/>
        <v>Integralizado</v>
      </c>
      <c r="L84" s="28">
        <f t="shared" si="24"/>
        <v>4588.75</v>
      </c>
    </row>
    <row r="85" spans="1:12" s="10" customFormat="1" x14ac:dyDescent="0.25">
      <c r="A85" s="40" t="s">
        <v>64</v>
      </c>
      <c r="B85" s="40" t="s">
        <v>65</v>
      </c>
      <c r="C85" s="43">
        <v>3640</v>
      </c>
      <c r="D85" s="26">
        <v>1.27</v>
      </c>
      <c r="E85" s="42">
        <v>3</v>
      </c>
      <c r="F85" s="42">
        <v>1</v>
      </c>
      <c r="G85" s="42">
        <v>2013</v>
      </c>
      <c r="H85" s="28">
        <f t="shared" si="21"/>
        <v>4622.8</v>
      </c>
      <c r="I85" s="28">
        <f t="shared" si="22"/>
        <v>1540.9333333333334</v>
      </c>
      <c r="J85" s="31"/>
      <c r="K85" s="32" t="str">
        <f t="shared" si="23"/>
        <v>Integralizado</v>
      </c>
      <c r="L85" s="28">
        <f t="shared" si="24"/>
        <v>4622.8</v>
      </c>
    </row>
    <row r="86" spans="1:12" s="10" customFormat="1" x14ac:dyDescent="0.25">
      <c r="A86" s="40" t="s">
        <v>64</v>
      </c>
      <c r="B86" s="40" t="s">
        <v>21</v>
      </c>
      <c r="C86" s="43">
        <v>3030</v>
      </c>
      <c r="D86" s="26">
        <v>1</v>
      </c>
      <c r="E86" s="42">
        <v>4</v>
      </c>
      <c r="F86" s="42">
        <v>1</v>
      </c>
      <c r="G86" s="42">
        <v>2013</v>
      </c>
      <c r="H86" s="28">
        <f t="shared" si="21"/>
        <v>3030</v>
      </c>
      <c r="I86" s="28">
        <f t="shared" si="22"/>
        <v>757.5</v>
      </c>
      <c r="J86" s="31"/>
      <c r="K86" s="32" t="str">
        <f t="shared" si="23"/>
        <v>Integralizado</v>
      </c>
      <c r="L86" s="28">
        <f t="shared" si="24"/>
        <v>3030</v>
      </c>
    </row>
    <row r="87" spans="1:12" s="10" customFormat="1" x14ac:dyDescent="0.25">
      <c r="A87" s="40" t="s">
        <v>64</v>
      </c>
      <c r="B87" s="40" t="s">
        <v>66</v>
      </c>
      <c r="C87" s="43">
        <v>3660</v>
      </c>
      <c r="D87" s="26">
        <v>1.1599999999999999</v>
      </c>
      <c r="E87" s="42">
        <v>5</v>
      </c>
      <c r="F87" s="42">
        <v>1</v>
      </c>
      <c r="G87" s="42">
        <v>2013</v>
      </c>
      <c r="H87" s="28">
        <f t="shared" si="21"/>
        <v>4245.5999999999995</v>
      </c>
      <c r="I87" s="28">
        <f t="shared" si="22"/>
        <v>849.11999999999989</v>
      </c>
      <c r="J87" s="31"/>
      <c r="K87" s="32" t="str">
        <f t="shared" si="23"/>
        <v>Integralizado</v>
      </c>
      <c r="L87" s="28">
        <f t="shared" si="24"/>
        <v>4245.5999999999995</v>
      </c>
    </row>
    <row r="88" spans="1:12" s="10" customFormat="1" x14ac:dyDescent="0.25">
      <c r="A88" s="40" t="s">
        <v>64</v>
      </c>
      <c r="B88" s="40" t="s">
        <v>67</v>
      </c>
      <c r="C88" s="43">
        <v>3010</v>
      </c>
      <c r="D88" s="26">
        <v>1.21</v>
      </c>
      <c r="E88" s="42">
        <v>4</v>
      </c>
      <c r="F88" s="42">
        <v>1</v>
      </c>
      <c r="G88" s="42">
        <v>2017</v>
      </c>
      <c r="H88" s="28">
        <f t="shared" si="21"/>
        <v>3642.1</v>
      </c>
      <c r="I88" s="28">
        <f t="shared" si="22"/>
        <v>910.52499999999998</v>
      </c>
      <c r="J88" s="31">
        <f>G88+(E88-1)</f>
        <v>2020</v>
      </c>
      <c r="K88" s="32" t="str">
        <f t="shared" si="23"/>
        <v>Total</v>
      </c>
      <c r="L88" s="28">
        <f t="shared" si="24"/>
        <v>3642.1</v>
      </c>
    </row>
    <row r="89" spans="1:12" s="10" customFormat="1" x14ac:dyDescent="0.25">
      <c r="A89" s="40" t="s">
        <v>64</v>
      </c>
      <c r="B89" s="40" t="s">
        <v>68</v>
      </c>
      <c r="C89" s="42">
        <v>720</v>
      </c>
      <c r="D89" s="26">
        <v>1</v>
      </c>
      <c r="E89" s="42">
        <v>2</v>
      </c>
      <c r="F89" s="42">
        <v>1</v>
      </c>
      <c r="G89" s="42">
        <v>2018</v>
      </c>
      <c r="H89" s="28">
        <f t="shared" si="21"/>
        <v>720</v>
      </c>
      <c r="I89" s="28">
        <f t="shared" si="22"/>
        <v>360</v>
      </c>
      <c r="J89" s="31">
        <f>G89+(E89-1)</f>
        <v>2019</v>
      </c>
      <c r="K89" s="32" t="str">
        <f t="shared" si="23"/>
        <v>Total</v>
      </c>
      <c r="L89" s="28">
        <f t="shared" si="24"/>
        <v>720</v>
      </c>
    </row>
    <row r="90" spans="1:12" s="10" customFormat="1" x14ac:dyDescent="0.25">
      <c r="A90" s="40" t="s">
        <v>64</v>
      </c>
      <c r="B90" s="40" t="s">
        <v>69</v>
      </c>
      <c r="C90" s="43">
        <v>3508</v>
      </c>
      <c r="D90" s="26">
        <v>1</v>
      </c>
      <c r="E90" s="42">
        <v>4</v>
      </c>
      <c r="F90" s="42">
        <v>1</v>
      </c>
      <c r="G90" s="42">
        <v>2017</v>
      </c>
      <c r="H90" s="28">
        <f t="shared" si="21"/>
        <v>3508</v>
      </c>
      <c r="I90" s="28">
        <f t="shared" si="22"/>
        <v>877</v>
      </c>
      <c r="J90" s="31">
        <f>G90+(E90-1)</f>
        <v>2020</v>
      </c>
      <c r="K90" s="32" t="str">
        <f t="shared" si="23"/>
        <v>Total</v>
      </c>
      <c r="L90" s="28">
        <f t="shared" si="24"/>
        <v>3508</v>
      </c>
    </row>
    <row r="91" spans="1:12" s="10" customFormat="1" x14ac:dyDescent="0.25">
      <c r="A91" s="38"/>
      <c r="B91" s="38"/>
      <c r="C91" s="47"/>
      <c r="D91" s="48"/>
      <c r="E91" s="49"/>
      <c r="F91" s="49"/>
      <c r="G91" s="49"/>
      <c r="H91" s="50"/>
      <c r="I91" s="50"/>
      <c r="J91" s="33"/>
      <c r="K91" s="34"/>
      <c r="L91" s="50"/>
    </row>
    <row r="92" spans="1:12" s="10" customFormat="1" x14ac:dyDescent="0.25">
      <c r="A92" s="40" t="s">
        <v>70</v>
      </c>
      <c r="B92" s="40" t="s">
        <v>21</v>
      </c>
      <c r="C92" s="43">
        <v>3576</v>
      </c>
      <c r="D92" s="26">
        <v>1.1000000000000001</v>
      </c>
      <c r="E92" s="42">
        <v>3</v>
      </c>
      <c r="F92" s="42">
        <v>2</v>
      </c>
      <c r="G92" s="42">
        <v>2014</v>
      </c>
      <c r="H92" s="28">
        <f t="shared" ref="H92:H107" si="25">C92*D92</f>
        <v>3933.6000000000004</v>
      </c>
      <c r="I92" s="28">
        <f t="shared" ref="I92:I107" si="26">H92/E92</f>
        <v>1311.2</v>
      </c>
      <c r="J92" s="31"/>
      <c r="K92" s="32" t="str">
        <f t="shared" ref="K92:K107" si="27">IF(J92&lt;=2018,"Integralizado",IF(AND((J92&gt;2018),(J92&lt;=2018+2)),"Total",E92-(J92-2020)))</f>
        <v>Integralizado</v>
      </c>
      <c r="L92" s="28">
        <f t="shared" ref="L92:L107" si="28">IF(J92&lt;=2020,H92*F92,(I92*K92*F92))</f>
        <v>7867.2000000000007</v>
      </c>
    </row>
    <row r="93" spans="1:12" s="10" customFormat="1" x14ac:dyDescent="0.25">
      <c r="A93" s="40" t="s">
        <v>70</v>
      </c>
      <c r="B93" s="40" t="s">
        <v>32</v>
      </c>
      <c r="C93" s="43">
        <v>3774</v>
      </c>
      <c r="D93" s="26">
        <v>1.27</v>
      </c>
      <c r="E93" s="42">
        <v>3</v>
      </c>
      <c r="F93" s="42">
        <v>3</v>
      </c>
      <c r="G93" s="42">
        <v>2008</v>
      </c>
      <c r="H93" s="28">
        <f t="shared" si="25"/>
        <v>4792.9800000000005</v>
      </c>
      <c r="I93" s="28">
        <f t="shared" si="26"/>
        <v>1597.66</v>
      </c>
      <c r="J93" s="31"/>
      <c r="K93" s="32" t="str">
        <f t="shared" si="27"/>
        <v>Integralizado</v>
      </c>
      <c r="L93" s="28">
        <f t="shared" si="28"/>
        <v>14378.940000000002</v>
      </c>
    </row>
    <row r="94" spans="1:12" s="10" customFormat="1" x14ac:dyDescent="0.25">
      <c r="A94" s="40" t="s">
        <v>70</v>
      </c>
      <c r="B94" s="40" t="s">
        <v>37</v>
      </c>
      <c r="C94" s="45">
        <v>3774</v>
      </c>
      <c r="D94" s="26">
        <v>1.3</v>
      </c>
      <c r="E94" s="42">
        <v>3</v>
      </c>
      <c r="F94" s="42">
        <v>3</v>
      </c>
      <c r="G94" s="42" t="s">
        <v>100</v>
      </c>
      <c r="H94" s="28">
        <f t="shared" si="25"/>
        <v>4906.2</v>
      </c>
      <c r="I94" s="28">
        <f t="shared" si="26"/>
        <v>1635.3999999999999</v>
      </c>
      <c r="J94" s="31"/>
      <c r="K94" s="32" t="str">
        <f t="shared" si="27"/>
        <v>Integralizado</v>
      </c>
      <c r="L94" s="28">
        <f t="shared" si="28"/>
        <v>14718.599999999999</v>
      </c>
    </row>
    <row r="95" spans="1:12" s="10" customFormat="1" x14ac:dyDescent="0.25">
      <c r="A95" s="40" t="s">
        <v>70</v>
      </c>
      <c r="B95" s="40" t="s">
        <v>65</v>
      </c>
      <c r="C95" s="43">
        <v>3777</v>
      </c>
      <c r="D95" s="26">
        <v>1.27</v>
      </c>
      <c r="E95" s="42">
        <v>3</v>
      </c>
      <c r="F95" s="42">
        <v>3</v>
      </c>
      <c r="G95" s="42" t="s">
        <v>101</v>
      </c>
      <c r="H95" s="28">
        <f t="shared" si="25"/>
        <v>4796.79</v>
      </c>
      <c r="I95" s="28">
        <f t="shared" si="26"/>
        <v>1598.93</v>
      </c>
      <c r="J95" s="31"/>
      <c r="K95" s="32" t="str">
        <f t="shared" si="27"/>
        <v>Integralizado</v>
      </c>
      <c r="L95" s="28">
        <f t="shared" si="28"/>
        <v>14390.369999999999</v>
      </c>
    </row>
    <row r="96" spans="1:12" s="10" customFormat="1" x14ac:dyDescent="0.25">
      <c r="A96" s="40" t="s">
        <v>70</v>
      </c>
      <c r="B96" s="40" t="s">
        <v>38</v>
      </c>
      <c r="C96" s="43">
        <v>3773</v>
      </c>
      <c r="D96" s="26">
        <v>1.2</v>
      </c>
      <c r="E96" s="42">
        <v>3</v>
      </c>
      <c r="F96" s="42">
        <v>4</v>
      </c>
      <c r="G96" s="42" t="s">
        <v>101</v>
      </c>
      <c r="H96" s="28">
        <f t="shared" si="25"/>
        <v>4527.5999999999995</v>
      </c>
      <c r="I96" s="28">
        <f t="shared" si="26"/>
        <v>1509.1999999999998</v>
      </c>
      <c r="J96" s="31"/>
      <c r="K96" s="32" t="str">
        <f t="shared" si="27"/>
        <v>Integralizado</v>
      </c>
      <c r="L96" s="28">
        <f t="shared" si="28"/>
        <v>18110.399999999998</v>
      </c>
    </row>
    <row r="97" spans="1:12" s="10" customFormat="1" x14ac:dyDescent="0.25">
      <c r="A97" s="40" t="s">
        <v>70</v>
      </c>
      <c r="B97" s="40" t="s">
        <v>37</v>
      </c>
      <c r="C97" s="43">
        <v>1203</v>
      </c>
      <c r="D97" s="26">
        <v>1.3</v>
      </c>
      <c r="E97" s="42">
        <v>2</v>
      </c>
      <c r="F97" s="42">
        <v>2</v>
      </c>
      <c r="G97" s="42">
        <v>2001</v>
      </c>
      <c r="H97" s="28">
        <f t="shared" si="25"/>
        <v>1563.9</v>
      </c>
      <c r="I97" s="28">
        <f t="shared" si="26"/>
        <v>781.95</v>
      </c>
      <c r="J97" s="31"/>
      <c r="K97" s="32" t="str">
        <f t="shared" si="27"/>
        <v>Integralizado</v>
      </c>
      <c r="L97" s="28">
        <f t="shared" si="28"/>
        <v>3127.8</v>
      </c>
    </row>
    <row r="98" spans="1:12" s="10" customFormat="1" x14ac:dyDescent="0.25">
      <c r="A98" s="40" t="s">
        <v>70</v>
      </c>
      <c r="B98" s="40" t="s">
        <v>65</v>
      </c>
      <c r="C98" s="43">
        <v>1218</v>
      </c>
      <c r="D98" s="26">
        <v>1.27</v>
      </c>
      <c r="E98" s="42">
        <v>2</v>
      </c>
      <c r="F98" s="42">
        <v>1</v>
      </c>
      <c r="G98" s="42">
        <v>2001</v>
      </c>
      <c r="H98" s="28">
        <f t="shared" si="25"/>
        <v>1546.8600000000001</v>
      </c>
      <c r="I98" s="28">
        <f t="shared" si="26"/>
        <v>773.43000000000006</v>
      </c>
      <c r="J98" s="31"/>
      <c r="K98" s="32" t="str">
        <f t="shared" si="27"/>
        <v>Integralizado</v>
      </c>
      <c r="L98" s="28">
        <f t="shared" si="28"/>
        <v>1546.8600000000001</v>
      </c>
    </row>
    <row r="99" spans="1:12" s="10" customFormat="1" x14ac:dyDescent="0.25">
      <c r="A99" s="40" t="s">
        <v>70</v>
      </c>
      <c r="B99" s="40" t="s">
        <v>38</v>
      </c>
      <c r="C99" s="43">
        <v>1278</v>
      </c>
      <c r="D99" s="26">
        <v>1.2</v>
      </c>
      <c r="E99" s="42">
        <v>2</v>
      </c>
      <c r="F99" s="42">
        <v>2</v>
      </c>
      <c r="G99" s="42">
        <v>2001</v>
      </c>
      <c r="H99" s="28">
        <f t="shared" si="25"/>
        <v>1533.6</v>
      </c>
      <c r="I99" s="28">
        <f t="shared" si="26"/>
        <v>766.8</v>
      </c>
      <c r="J99" s="31"/>
      <c r="K99" s="32" t="str">
        <f t="shared" si="27"/>
        <v>Integralizado</v>
      </c>
      <c r="L99" s="28">
        <f t="shared" si="28"/>
        <v>3067.2</v>
      </c>
    </row>
    <row r="100" spans="1:12" s="10" customFormat="1" x14ac:dyDescent="0.25">
      <c r="A100" s="40" t="s">
        <v>70</v>
      </c>
      <c r="B100" s="40" t="s">
        <v>47</v>
      </c>
      <c r="C100" s="43">
        <v>1209</v>
      </c>
      <c r="D100" s="26">
        <v>1.1100000000000001</v>
      </c>
      <c r="E100" s="42">
        <v>2</v>
      </c>
      <c r="F100" s="42">
        <v>2</v>
      </c>
      <c r="G100" s="42">
        <v>1990</v>
      </c>
      <c r="H100" s="28">
        <f t="shared" si="25"/>
        <v>1341.99</v>
      </c>
      <c r="I100" s="28">
        <f t="shared" si="26"/>
        <v>670.995</v>
      </c>
      <c r="J100" s="31"/>
      <c r="K100" s="32" t="str">
        <f t="shared" si="27"/>
        <v>Integralizado</v>
      </c>
      <c r="L100" s="28">
        <f t="shared" si="28"/>
        <v>2683.98</v>
      </c>
    </row>
    <row r="101" spans="1:12" s="10" customFormat="1" x14ac:dyDescent="0.25">
      <c r="A101" s="40" t="s">
        <v>70</v>
      </c>
      <c r="B101" s="40" t="s">
        <v>19</v>
      </c>
      <c r="C101" s="43">
        <v>1234</v>
      </c>
      <c r="D101" s="26">
        <v>1.08</v>
      </c>
      <c r="E101" s="42">
        <v>2</v>
      </c>
      <c r="F101" s="42">
        <v>1</v>
      </c>
      <c r="G101" s="42">
        <v>1998</v>
      </c>
      <c r="H101" s="28">
        <f t="shared" si="25"/>
        <v>1332.72</v>
      </c>
      <c r="I101" s="28">
        <f t="shared" si="26"/>
        <v>666.36</v>
      </c>
      <c r="J101" s="31"/>
      <c r="K101" s="32" t="str">
        <f t="shared" si="27"/>
        <v>Integralizado</v>
      </c>
      <c r="L101" s="28">
        <f t="shared" si="28"/>
        <v>1332.72</v>
      </c>
    </row>
    <row r="102" spans="1:12" s="10" customFormat="1" x14ac:dyDescent="0.25">
      <c r="A102" s="40" t="s">
        <v>70</v>
      </c>
      <c r="B102" s="40" t="s">
        <v>71</v>
      </c>
      <c r="C102" s="43">
        <v>2550</v>
      </c>
      <c r="D102" s="26">
        <v>1.1499999999999999</v>
      </c>
      <c r="E102" s="42">
        <v>3</v>
      </c>
      <c r="F102" s="42">
        <v>1</v>
      </c>
      <c r="G102" s="42">
        <v>2006</v>
      </c>
      <c r="H102" s="28">
        <f t="shared" si="25"/>
        <v>2932.5</v>
      </c>
      <c r="I102" s="28">
        <f t="shared" si="26"/>
        <v>977.5</v>
      </c>
      <c r="J102" s="31"/>
      <c r="K102" s="32" t="str">
        <f t="shared" si="27"/>
        <v>Integralizado</v>
      </c>
      <c r="L102" s="28">
        <f t="shared" si="28"/>
        <v>2932.5</v>
      </c>
    </row>
    <row r="103" spans="1:12" s="10" customFormat="1" x14ac:dyDescent="0.25">
      <c r="A103" s="40" t="s">
        <v>70</v>
      </c>
      <c r="B103" s="40" t="s">
        <v>72</v>
      </c>
      <c r="C103" s="43">
        <v>1850</v>
      </c>
      <c r="D103" s="26">
        <v>1.2</v>
      </c>
      <c r="E103" s="42">
        <v>3</v>
      </c>
      <c r="F103" s="42">
        <v>1</v>
      </c>
      <c r="G103" s="42">
        <v>2011</v>
      </c>
      <c r="H103" s="28">
        <f t="shared" si="25"/>
        <v>2220</v>
      </c>
      <c r="I103" s="28">
        <f t="shared" si="26"/>
        <v>740</v>
      </c>
      <c r="J103" s="31"/>
      <c r="K103" s="32" t="str">
        <f t="shared" si="27"/>
        <v>Integralizado</v>
      </c>
      <c r="L103" s="28">
        <f t="shared" si="28"/>
        <v>2220</v>
      </c>
    </row>
    <row r="104" spans="1:12" s="10" customFormat="1" x14ac:dyDescent="0.25">
      <c r="A104" s="40" t="s">
        <v>70</v>
      </c>
      <c r="B104" s="40" t="s">
        <v>73</v>
      </c>
      <c r="C104" s="43">
        <v>1825</v>
      </c>
      <c r="D104" s="26">
        <v>1</v>
      </c>
      <c r="E104" s="42">
        <v>3</v>
      </c>
      <c r="F104" s="42">
        <v>1</v>
      </c>
      <c r="G104" s="42">
        <v>2003</v>
      </c>
      <c r="H104" s="28">
        <f t="shared" si="25"/>
        <v>1825</v>
      </c>
      <c r="I104" s="28">
        <f t="shared" si="26"/>
        <v>608.33333333333337</v>
      </c>
      <c r="J104" s="31"/>
      <c r="K104" s="32" t="str">
        <f t="shared" si="27"/>
        <v>Integralizado</v>
      </c>
      <c r="L104" s="28">
        <f t="shared" si="28"/>
        <v>1825</v>
      </c>
    </row>
    <row r="105" spans="1:12" s="10" customFormat="1" x14ac:dyDescent="0.25">
      <c r="A105" s="40" t="s">
        <v>70</v>
      </c>
      <c r="B105" s="40" t="s">
        <v>28</v>
      </c>
      <c r="C105" s="43">
        <v>3210</v>
      </c>
      <c r="D105" s="26">
        <v>1.1000000000000001</v>
      </c>
      <c r="E105" s="42">
        <v>4</v>
      </c>
      <c r="F105" s="42">
        <v>1</v>
      </c>
      <c r="G105" s="42">
        <v>2010</v>
      </c>
      <c r="H105" s="28">
        <f t="shared" si="25"/>
        <v>3531.0000000000005</v>
      </c>
      <c r="I105" s="28">
        <f t="shared" si="26"/>
        <v>882.75000000000011</v>
      </c>
      <c r="J105" s="31"/>
      <c r="K105" s="32" t="str">
        <f t="shared" si="27"/>
        <v>Integralizado</v>
      </c>
      <c r="L105" s="28">
        <f t="shared" si="28"/>
        <v>3531.0000000000005</v>
      </c>
    </row>
    <row r="106" spans="1:12" s="10" customFormat="1" x14ac:dyDescent="0.25">
      <c r="A106" s="40" t="s">
        <v>70</v>
      </c>
      <c r="B106" s="40" t="s">
        <v>74</v>
      </c>
      <c r="C106" s="43">
        <v>420</v>
      </c>
      <c r="D106" s="26">
        <v>1</v>
      </c>
      <c r="E106" s="42">
        <v>2</v>
      </c>
      <c r="F106" s="42">
        <v>1</v>
      </c>
      <c r="G106" s="42">
        <v>2014</v>
      </c>
      <c r="H106" s="28">
        <f t="shared" si="25"/>
        <v>420</v>
      </c>
      <c r="I106" s="28">
        <f t="shared" si="26"/>
        <v>210</v>
      </c>
      <c r="J106" s="31"/>
      <c r="K106" s="32" t="str">
        <f t="shared" si="27"/>
        <v>Integralizado</v>
      </c>
      <c r="L106" s="28">
        <f t="shared" si="28"/>
        <v>420</v>
      </c>
    </row>
    <row r="107" spans="1:12" s="10" customFormat="1" x14ac:dyDescent="0.25">
      <c r="A107" s="40" t="s">
        <v>70</v>
      </c>
      <c r="B107" s="40" t="s">
        <v>75</v>
      </c>
      <c r="C107" s="43">
        <v>3320</v>
      </c>
      <c r="D107" s="26">
        <v>1.08</v>
      </c>
      <c r="E107" s="42">
        <v>4</v>
      </c>
      <c r="F107" s="42">
        <v>1</v>
      </c>
      <c r="G107" s="42">
        <v>2008</v>
      </c>
      <c r="H107" s="28">
        <f t="shared" si="25"/>
        <v>3585.6000000000004</v>
      </c>
      <c r="I107" s="28">
        <f t="shared" si="26"/>
        <v>896.40000000000009</v>
      </c>
      <c r="J107" s="31"/>
      <c r="K107" s="32" t="str">
        <f t="shared" si="27"/>
        <v>Integralizado</v>
      </c>
      <c r="L107" s="28">
        <f t="shared" si="28"/>
        <v>3585.6000000000004</v>
      </c>
    </row>
    <row r="108" spans="1:12" s="10" customFormat="1" x14ac:dyDescent="0.25">
      <c r="A108" s="38"/>
      <c r="B108" s="38"/>
      <c r="C108" s="47"/>
      <c r="D108" s="48"/>
      <c r="E108" s="49"/>
      <c r="F108" s="49"/>
      <c r="G108" s="49"/>
      <c r="H108" s="50"/>
      <c r="I108" s="50"/>
      <c r="J108" s="33"/>
      <c r="K108" s="34"/>
      <c r="L108" s="50"/>
    </row>
    <row r="109" spans="1:12" s="10" customFormat="1" x14ac:dyDescent="0.25">
      <c r="A109" s="36" t="s">
        <v>76</v>
      </c>
      <c r="B109" s="36" t="s">
        <v>37</v>
      </c>
      <c r="C109" s="43">
        <v>1360</v>
      </c>
      <c r="D109" s="26">
        <v>1.3</v>
      </c>
      <c r="E109" s="42">
        <v>2</v>
      </c>
      <c r="F109" s="42">
        <v>1</v>
      </c>
      <c r="G109" s="42">
        <v>2014</v>
      </c>
      <c r="H109" s="28">
        <f>C109*D109</f>
        <v>1768</v>
      </c>
      <c r="I109" s="28">
        <f>H109/E109</f>
        <v>884</v>
      </c>
      <c r="J109" s="31"/>
      <c r="K109" s="32" t="str">
        <f>IF(J109&lt;=2018,"Integralizado",IF(AND((J109&gt;2018),(J109&lt;=2018+2)),"Total",E109-(J109-2020)))</f>
        <v>Integralizado</v>
      </c>
      <c r="L109" s="28">
        <f>IF(J109&lt;=2020,H109*F109,(I109*K109*F109))</f>
        <v>1768</v>
      </c>
    </row>
    <row r="110" spans="1:12" s="10" customFormat="1" x14ac:dyDescent="0.25">
      <c r="A110" s="36" t="s">
        <v>76</v>
      </c>
      <c r="B110" s="36" t="s">
        <v>77</v>
      </c>
      <c r="C110" s="43">
        <v>3600</v>
      </c>
      <c r="D110" s="26">
        <v>1.1399999999999999</v>
      </c>
      <c r="E110" s="42">
        <v>5</v>
      </c>
      <c r="F110" s="42">
        <v>1</v>
      </c>
      <c r="G110" s="42">
        <v>2014</v>
      </c>
      <c r="H110" s="28">
        <f>C110*D110</f>
        <v>4104</v>
      </c>
      <c r="I110" s="28">
        <f>H110/E110</f>
        <v>820.8</v>
      </c>
      <c r="J110" s="31">
        <f>G110+(E110-1)</f>
        <v>2018</v>
      </c>
      <c r="K110" s="32" t="str">
        <f>IF(J110&lt;=2018,"Integralizado",IF(AND((J110&gt;2018),(J110&lt;=2018+2)),"Total",E110-(J110-2020)))</f>
        <v>Integralizado</v>
      </c>
      <c r="L110" s="28">
        <f>IF(J110&lt;=2020,H110*F110,(I110*K110*F110))</f>
        <v>4104</v>
      </c>
    </row>
    <row r="111" spans="1:12" s="10" customFormat="1" x14ac:dyDescent="0.25">
      <c r="A111" s="38"/>
      <c r="B111" s="38"/>
      <c r="C111" s="47"/>
      <c r="D111" s="48"/>
      <c r="E111" s="49"/>
      <c r="F111" s="49"/>
      <c r="G111" s="49"/>
      <c r="H111" s="50"/>
      <c r="I111" s="50"/>
      <c r="J111" s="33"/>
      <c r="K111" s="34"/>
      <c r="L111" s="50"/>
    </row>
    <row r="112" spans="1:12" s="10" customFormat="1" x14ac:dyDescent="0.25">
      <c r="A112" s="40" t="s">
        <v>78</v>
      </c>
      <c r="B112" s="40" t="s">
        <v>21</v>
      </c>
      <c r="C112" s="43">
        <v>3400.22</v>
      </c>
      <c r="D112" s="26">
        <v>1.1000000000000001</v>
      </c>
      <c r="E112" s="42">
        <v>3</v>
      </c>
      <c r="F112" s="42">
        <v>1</v>
      </c>
      <c r="G112" s="42">
        <v>2015</v>
      </c>
      <c r="H112" s="28">
        <f>C112*D112</f>
        <v>3740.2420000000002</v>
      </c>
      <c r="I112" s="28">
        <f>H112/E112</f>
        <v>1246.7473333333335</v>
      </c>
      <c r="J112" s="31"/>
      <c r="K112" s="32" t="str">
        <f>IF(J112&lt;=2018,"Integralizado",IF(AND((J112&gt;2018),(J112&lt;=2018+2)),"Total",E112-(J112-2020)))</f>
        <v>Integralizado</v>
      </c>
      <c r="L112" s="28">
        <f>IF(J112&lt;=2020,H112*F112,(I112*K112*F112))</f>
        <v>3740.2420000000002</v>
      </c>
    </row>
    <row r="113" spans="1:25" s="10" customFormat="1" x14ac:dyDescent="0.25">
      <c r="A113" s="40" t="s">
        <v>78</v>
      </c>
      <c r="B113" s="40" t="s">
        <v>18</v>
      </c>
      <c r="C113" s="43">
        <v>3600</v>
      </c>
      <c r="D113" s="26">
        <v>1.25</v>
      </c>
      <c r="E113" s="42">
        <v>3</v>
      </c>
      <c r="F113" s="42">
        <v>2</v>
      </c>
      <c r="G113" s="42">
        <v>2015</v>
      </c>
      <c r="H113" s="28">
        <f>C113*D113</f>
        <v>4500</v>
      </c>
      <c r="I113" s="28">
        <f>H113/E113</f>
        <v>1500</v>
      </c>
      <c r="J113" s="31"/>
      <c r="K113" s="32" t="str">
        <f>IF(J113&lt;=2018,"Integralizado",IF(AND((J113&gt;2018),(J113&lt;=2018+2)),"Total",E113-(J113-2020)))</f>
        <v>Integralizado</v>
      </c>
      <c r="L113" s="28">
        <f>IF(J113&lt;=2020,H113*F113,(I113*K113*F113))</f>
        <v>9000</v>
      </c>
    </row>
    <row r="114" spans="1:25" s="10" customFormat="1" x14ac:dyDescent="0.25">
      <c r="A114" s="40" t="s">
        <v>78</v>
      </c>
      <c r="B114" s="40" t="s">
        <v>21</v>
      </c>
      <c r="C114" s="43">
        <v>1000</v>
      </c>
      <c r="D114" s="26">
        <v>1.1000000000000001</v>
      </c>
      <c r="E114" s="42">
        <v>2</v>
      </c>
      <c r="F114" s="42">
        <v>1</v>
      </c>
      <c r="G114" s="42">
        <v>2014</v>
      </c>
      <c r="H114" s="28">
        <f>C114*D114</f>
        <v>1100</v>
      </c>
      <c r="I114" s="28">
        <f>H114/E114</f>
        <v>550</v>
      </c>
      <c r="J114" s="31"/>
      <c r="K114" s="32" t="str">
        <f>IF(J114&lt;=2018,"Integralizado",IF(AND((J114&gt;2018),(J114&lt;=2018+2)),"Total",E114-(J114-2020)))</f>
        <v>Integralizado</v>
      </c>
      <c r="L114" s="28">
        <f>IF(J114&lt;=2020,H114*F114,(I114*K114*F114))</f>
        <v>1100</v>
      </c>
    </row>
    <row r="115" spans="1:25" s="10" customFormat="1" x14ac:dyDescent="0.25">
      <c r="A115" s="40" t="s">
        <v>78</v>
      </c>
      <c r="B115" s="40" t="s">
        <v>18</v>
      </c>
      <c r="C115" s="43">
        <v>1200</v>
      </c>
      <c r="D115" s="26">
        <v>1.25</v>
      </c>
      <c r="E115" s="42">
        <v>2</v>
      </c>
      <c r="F115" s="42">
        <v>0</v>
      </c>
      <c r="G115" s="42">
        <v>2014</v>
      </c>
      <c r="H115" s="28">
        <f>C115*D115</f>
        <v>1500</v>
      </c>
      <c r="I115" s="28">
        <f>H115/E115</f>
        <v>750</v>
      </c>
      <c r="J115" s="31"/>
      <c r="K115" s="32" t="str">
        <f>IF(J115&lt;=2018,"Integralizado",IF(AND((J115&gt;2018),(J115&lt;=2018+2)),"Total",E115-(J115-2020)))</f>
        <v>Integralizado</v>
      </c>
      <c r="L115" s="28">
        <f>IF(J115&lt;=2020,H115*F115,(I115*K115*F115))</f>
        <v>0</v>
      </c>
    </row>
    <row r="116" spans="1:25" s="10" customFormat="1" x14ac:dyDescent="0.25">
      <c r="A116" s="38"/>
      <c r="B116" s="38"/>
      <c r="C116" s="47"/>
      <c r="D116" s="48"/>
      <c r="E116" s="49"/>
      <c r="F116" s="49"/>
      <c r="G116" s="49"/>
      <c r="H116" s="50"/>
      <c r="I116" s="50"/>
      <c r="J116" s="33"/>
      <c r="K116" s="34"/>
      <c r="L116" s="50"/>
    </row>
    <row r="117" spans="1:25" s="10" customFormat="1" x14ac:dyDescent="0.25">
      <c r="A117" s="36" t="s">
        <v>79</v>
      </c>
      <c r="B117" s="36" t="s">
        <v>21</v>
      </c>
      <c r="C117" s="43">
        <v>3130</v>
      </c>
      <c r="D117" s="26">
        <v>1.1000000000000001</v>
      </c>
      <c r="E117" s="42">
        <v>3</v>
      </c>
      <c r="F117" s="42">
        <v>1</v>
      </c>
      <c r="G117" s="42">
        <v>2017</v>
      </c>
      <c r="H117" s="28">
        <f t="shared" ref="H117:H122" si="29">C117*D117</f>
        <v>3443.0000000000005</v>
      </c>
      <c r="I117" s="28">
        <f t="shared" ref="I117:I122" si="30">H117/E117</f>
        <v>1147.6666666666667</v>
      </c>
      <c r="J117" s="31">
        <f>G117+(E117-1)</f>
        <v>2019</v>
      </c>
      <c r="K117" s="32" t="str">
        <f t="shared" ref="K117:K122" si="31">IF(J117&lt;=2018,"Integralizado",IF(AND((J117&gt;2018),(J117&lt;=2018+2)),"Total",E117-(J117-2020)))</f>
        <v>Total</v>
      </c>
      <c r="L117" s="28">
        <f t="shared" ref="L117:L122" si="32">IF(J117&lt;=2020,H117*F117,(I117*K117*F117))</f>
        <v>3443.0000000000005</v>
      </c>
    </row>
    <row r="118" spans="1:25" s="10" customFormat="1" x14ac:dyDescent="0.25">
      <c r="A118" s="36" t="s">
        <v>79</v>
      </c>
      <c r="B118" s="36" t="s">
        <v>18</v>
      </c>
      <c r="C118" s="43">
        <v>3330</v>
      </c>
      <c r="D118" s="26">
        <v>1.25</v>
      </c>
      <c r="E118" s="42">
        <v>3</v>
      </c>
      <c r="F118" s="42">
        <v>1</v>
      </c>
      <c r="G118" s="42">
        <v>2017</v>
      </c>
      <c r="H118" s="28">
        <f t="shared" si="29"/>
        <v>4162.5</v>
      </c>
      <c r="I118" s="28">
        <f t="shared" si="30"/>
        <v>1387.5</v>
      </c>
      <c r="J118" s="31">
        <f>G118+(E118-1)</f>
        <v>2019</v>
      </c>
      <c r="K118" s="32" t="str">
        <f t="shared" si="31"/>
        <v>Total</v>
      </c>
      <c r="L118" s="28">
        <f t="shared" si="32"/>
        <v>4162.5</v>
      </c>
    </row>
    <row r="119" spans="1:25" s="10" customFormat="1" x14ac:dyDescent="0.25">
      <c r="A119" s="36" t="s">
        <v>79</v>
      </c>
      <c r="B119" s="36" t="s">
        <v>63</v>
      </c>
      <c r="C119" s="43">
        <v>3330</v>
      </c>
      <c r="D119" s="26">
        <v>1.27</v>
      </c>
      <c r="E119" s="42">
        <v>3</v>
      </c>
      <c r="F119" s="42">
        <v>1</v>
      </c>
      <c r="G119" s="42">
        <v>2017</v>
      </c>
      <c r="H119" s="28">
        <f t="shared" si="29"/>
        <v>4229.1000000000004</v>
      </c>
      <c r="I119" s="28">
        <f t="shared" si="30"/>
        <v>1409.7</v>
      </c>
      <c r="J119" s="31">
        <f>G119+(E119-1)</f>
        <v>2019</v>
      </c>
      <c r="K119" s="32" t="str">
        <f t="shared" si="31"/>
        <v>Total</v>
      </c>
      <c r="L119" s="28">
        <f t="shared" si="32"/>
        <v>4229.1000000000004</v>
      </c>
      <c r="Y119" s="13"/>
    </row>
    <row r="120" spans="1:25" s="10" customFormat="1" x14ac:dyDescent="0.25">
      <c r="A120" s="36" t="s">
        <v>79</v>
      </c>
      <c r="B120" s="36" t="s">
        <v>80</v>
      </c>
      <c r="C120" s="43">
        <v>1870</v>
      </c>
      <c r="D120" s="26">
        <v>1</v>
      </c>
      <c r="E120" s="42">
        <v>2.5</v>
      </c>
      <c r="F120" s="42">
        <v>1</v>
      </c>
      <c r="G120" s="42"/>
      <c r="H120" s="28">
        <f t="shared" si="29"/>
        <v>1870</v>
      </c>
      <c r="I120" s="28">
        <f t="shared" si="30"/>
        <v>748</v>
      </c>
      <c r="J120" s="31"/>
      <c r="K120" s="32" t="str">
        <f t="shared" si="31"/>
        <v>Integralizado</v>
      </c>
      <c r="L120" s="28">
        <f t="shared" si="32"/>
        <v>1870</v>
      </c>
    </row>
    <row r="121" spans="1:25" s="10" customFormat="1" x14ac:dyDescent="0.25">
      <c r="A121" s="36" t="s">
        <v>79</v>
      </c>
      <c r="B121" s="36" t="s">
        <v>81</v>
      </c>
      <c r="C121" s="42">
        <v>450</v>
      </c>
      <c r="D121" s="26">
        <v>1</v>
      </c>
      <c r="E121" s="42">
        <v>1.5</v>
      </c>
      <c r="F121" s="42">
        <v>1</v>
      </c>
      <c r="G121" s="42">
        <v>2018</v>
      </c>
      <c r="H121" s="28">
        <f t="shared" si="29"/>
        <v>450</v>
      </c>
      <c r="I121" s="28">
        <f t="shared" si="30"/>
        <v>300</v>
      </c>
      <c r="J121" s="31">
        <f>G121+(E121-1)</f>
        <v>2018.5</v>
      </c>
      <c r="K121" s="32" t="str">
        <f t="shared" si="31"/>
        <v>Total</v>
      </c>
      <c r="L121" s="28">
        <f t="shared" si="32"/>
        <v>450</v>
      </c>
    </row>
    <row r="122" spans="1:25" s="10" customFormat="1" x14ac:dyDescent="0.25">
      <c r="A122" s="36" t="s">
        <v>79</v>
      </c>
      <c r="B122" s="36" t="s">
        <v>21</v>
      </c>
      <c r="C122" s="43">
        <v>3000</v>
      </c>
      <c r="D122" s="26">
        <v>1</v>
      </c>
      <c r="E122" s="42">
        <v>4</v>
      </c>
      <c r="F122" s="42">
        <v>1</v>
      </c>
      <c r="G122" s="42">
        <v>2016</v>
      </c>
      <c r="H122" s="28">
        <f t="shared" si="29"/>
        <v>3000</v>
      </c>
      <c r="I122" s="28">
        <f t="shared" si="30"/>
        <v>750</v>
      </c>
      <c r="J122" s="31">
        <f>G122+(E122-1)</f>
        <v>2019</v>
      </c>
      <c r="K122" s="32" t="str">
        <f t="shared" si="31"/>
        <v>Total</v>
      </c>
      <c r="L122" s="28">
        <f t="shared" si="32"/>
        <v>3000</v>
      </c>
      <c r="Y122" s="14"/>
    </row>
    <row r="123" spans="1:25" s="10" customFormat="1" x14ac:dyDescent="0.25">
      <c r="A123" s="38"/>
      <c r="B123" s="38"/>
      <c r="C123" s="47"/>
      <c r="D123" s="48"/>
      <c r="E123" s="49"/>
      <c r="F123" s="49"/>
      <c r="G123" s="49"/>
      <c r="H123" s="50"/>
      <c r="I123" s="50"/>
      <c r="J123" s="33"/>
      <c r="K123" s="34"/>
      <c r="L123" s="50"/>
    </row>
    <row r="124" spans="1:25" s="10" customFormat="1" x14ac:dyDescent="0.25">
      <c r="A124" s="40" t="s">
        <v>82</v>
      </c>
      <c r="B124" s="40" t="s">
        <v>21</v>
      </c>
      <c r="C124" s="43">
        <v>3120</v>
      </c>
      <c r="D124" s="26">
        <v>1.1000000000000001</v>
      </c>
      <c r="E124" s="42">
        <v>3</v>
      </c>
      <c r="F124" s="42">
        <v>1</v>
      </c>
      <c r="G124" s="42">
        <v>2015</v>
      </c>
      <c r="H124" s="28">
        <f t="shared" ref="H124:H129" si="33">C124*D124</f>
        <v>3432.0000000000005</v>
      </c>
      <c r="I124" s="28">
        <f t="shared" ref="I124:I129" si="34">H124/E124</f>
        <v>1144.0000000000002</v>
      </c>
      <c r="J124" s="31"/>
      <c r="K124" s="32" t="str">
        <f t="shared" ref="K124:K129" si="35">IF(J124&lt;=2018,"Integralizado",IF(AND((J124&gt;2018),(J124&lt;=2018+2)),"Total",E124-(J124-2020)))</f>
        <v>Integralizado</v>
      </c>
      <c r="L124" s="28">
        <f t="shared" ref="L124:L129" si="36">IF(J124&lt;=2020,H124*F124,(I124*K124*F124))</f>
        <v>3432.0000000000005</v>
      </c>
    </row>
    <row r="125" spans="1:25" s="10" customFormat="1" x14ac:dyDescent="0.25">
      <c r="A125" s="40" t="s">
        <v>82</v>
      </c>
      <c r="B125" s="40" t="s">
        <v>83</v>
      </c>
      <c r="C125" s="43">
        <v>3310</v>
      </c>
      <c r="D125" s="26">
        <v>1.27</v>
      </c>
      <c r="E125" s="42">
        <v>3</v>
      </c>
      <c r="F125" s="42">
        <v>1</v>
      </c>
      <c r="G125" s="42">
        <v>2015</v>
      </c>
      <c r="H125" s="28">
        <f t="shared" si="33"/>
        <v>4203.7</v>
      </c>
      <c r="I125" s="28">
        <f t="shared" si="34"/>
        <v>1401.2333333333333</v>
      </c>
      <c r="J125" s="31"/>
      <c r="K125" s="32" t="str">
        <f t="shared" si="35"/>
        <v>Integralizado</v>
      </c>
      <c r="L125" s="28">
        <f t="shared" si="36"/>
        <v>4203.7</v>
      </c>
    </row>
    <row r="126" spans="1:25" s="10" customFormat="1" x14ac:dyDescent="0.25">
      <c r="A126" s="40" t="s">
        <v>82</v>
      </c>
      <c r="B126" s="40" t="s">
        <v>18</v>
      </c>
      <c r="C126" s="43">
        <v>3310</v>
      </c>
      <c r="D126" s="26">
        <v>1.25</v>
      </c>
      <c r="E126" s="42">
        <v>3</v>
      </c>
      <c r="F126" s="42">
        <v>1</v>
      </c>
      <c r="G126" s="42">
        <v>2015</v>
      </c>
      <c r="H126" s="28">
        <f t="shared" si="33"/>
        <v>4137.5</v>
      </c>
      <c r="I126" s="28">
        <f t="shared" si="34"/>
        <v>1379.1666666666667</v>
      </c>
      <c r="J126" s="31"/>
      <c r="K126" s="32" t="str">
        <f t="shared" si="35"/>
        <v>Integralizado</v>
      </c>
      <c r="L126" s="28">
        <f t="shared" si="36"/>
        <v>4137.5</v>
      </c>
    </row>
    <row r="127" spans="1:25" s="10" customFormat="1" x14ac:dyDescent="0.25">
      <c r="A127" s="40" t="s">
        <v>82</v>
      </c>
      <c r="B127" s="40" t="s">
        <v>80</v>
      </c>
      <c r="C127" s="43">
        <v>1600</v>
      </c>
      <c r="D127" s="26">
        <v>1</v>
      </c>
      <c r="E127" s="42">
        <v>2.5</v>
      </c>
      <c r="F127" s="42">
        <v>1</v>
      </c>
      <c r="G127" s="42">
        <v>2014</v>
      </c>
      <c r="H127" s="28">
        <f t="shared" si="33"/>
        <v>1600</v>
      </c>
      <c r="I127" s="28">
        <f t="shared" si="34"/>
        <v>640</v>
      </c>
      <c r="J127" s="31"/>
      <c r="K127" s="32" t="str">
        <f t="shared" si="35"/>
        <v>Integralizado</v>
      </c>
      <c r="L127" s="28">
        <f t="shared" si="36"/>
        <v>1600</v>
      </c>
    </row>
    <row r="128" spans="1:25" s="10" customFormat="1" x14ac:dyDescent="0.25">
      <c r="A128" s="40" t="s">
        <v>82</v>
      </c>
      <c r="B128" s="40" t="s">
        <v>84</v>
      </c>
      <c r="C128" s="43">
        <v>1600</v>
      </c>
      <c r="D128" s="26">
        <v>1.1000000000000001</v>
      </c>
      <c r="E128" s="42">
        <v>2.5</v>
      </c>
      <c r="F128" s="42">
        <v>1</v>
      </c>
      <c r="G128" s="42">
        <v>2015</v>
      </c>
      <c r="H128" s="28">
        <f t="shared" si="33"/>
        <v>1760.0000000000002</v>
      </c>
      <c r="I128" s="28">
        <f t="shared" si="34"/>
        <v>704.00000000000011</v>
      </c>
      <c r="J128" s="31"/>
      <c r="K128" s="32" t="str">
        <f t="shared" si="35"/>
        <v>Integralizado</v>
      </c>
      <c r="L128" s="28">
        <f t="shared" si="36"/>
        <v>1760.0000000000002</v>
      </c>
    </row>
    <row r="129" spans="1:12" s="10" customFormat="1" x14ac:dyDescent="0.25">
      <c r="A129" s="40" t="s">
        <v>82</v>
      </c>
      <c r="B129" s="40" t="s">
        <v>67</v>
      </c>
      <c r="C129" s="43">
        <v>3120</v>
      </c>
      <c r="D129" s="26">
        <v>1.21</v>
      </c>
      <c r="E129" s="42">
        <v>4</v>
      </c>
      <c r="F129" s="42">
        <v>1</v>
      </c>
      <c r="G129" s="42">
        <v>2013</v>
      </c>
      <c r="H129" s="28">
        <f t="shared" si="33"/>
        <v>3775.2</v>
      </c>
      <c r="I129" s="28">
        <f t="shared" si="34"/>
        <v>943.8</v>
      </c>
      <c r="J129" s="31"/>
      <c r="K129" s="32" t="str">
        <f t="shared" si="35"/>
        <v>Integralizado</v>
      </c>
      <c r="L129" s="28">
        <f t="shared" si="36"/>
        <v>3775.2</v>
      </c>
    </row>
    <row r="130" spans="1:12" s="10" customFormat="1" x14ac:dyDescent="0.25">
      <c r="A130" s="38"/>
      <c r="B130" s="38"/>
      <c r="C130" s="47"/>
      <c r="D130" s="48"/>
      <c r="E130" s="49"/>
      <c r="F130" s="49"/>
      <c r="G130" s="49"/>
      <c r="H130" s="50"/>
      <c r="I130" s="50"/>
      <c r="J130" s="33"/>
      <c r="K130" s="34"/>
      <c r="L130" s="50"/>
    </row>
    <row r="131" spans="1:12" s="10" customFormat="1" x14ac:dyDescent="0.25">
      <c r="A131" s="36" t="s">
        <v>85</v>
      </c>
      <c r="B131" s="36" t="s">
        <v>37</v>
      </c>
      <c r="C131" s="43">
        <v>3420</v>
      </c>
      <c r="D131" s="26">
        <v>1.3</v>
      </c>
      <c r="E131" s="42">
        <v>3</v>
      </c>
      <c r="F131" s="42">
        <v>2</v>
      </c>
      <c r="G131" s="42"/>
      <c r="H131" s="28">
        <f>C131*D131</f>
        <v>4446</v>
      </c>
      <c r="I131" s="28">
        <f>H131/E131</f>
        <v>1482</v>
      </c>
      <c r="J131" s="31"/>
      <c r="K131" s="32" t="str">
        <f>IF(J131&lt;=2018,"Integralizado",IF(AND((J131&gt;2018),(J131&lt;=2018+2)),"Total",E131-(J131-2020)))</f>
        <v>Integralizado</v>
      </c>
      <c r="L131" s="28">
        <f>IF(J131&lt;=2020,H131*F131,(I131*K131*F131))</f>
        <v>8892</v>
      </c>
    </row>
    <row r="132" spans="1:12" s="10" customFormat="1" x14ac:dyDescent="0.25">
      <c r="A132" s="36" t="s">
        <v>85</v>
      </c>
      <c r="B132" s="36" t="s">
        <v>86</v>
      </c>
      <c r="C132" s="43">
        <v>1080</v>
      </c>
      <c r="D132" s="26">
        <v>1.1499999999999999</v>
      </c>
      <c r="E132" s="42">
        <v>1.5</v>
      </c>
      <c r="F132" s="42">
        <v>1</v>
      </c>
      <c r="G132" s="42"/>
      <c r="H132" s="28">
        <f>C132*D132</f>
        <v>1242</v>
      </c>
      <c r="I132" s="28">
        <f>H132/E132</f>
        <v>828</v>
      </c>
      <c r="J132" s="31"/>
      <c r="K132" s="32" t="str">
        <f>IF(J132&lt;=2018,"Integralizado",IF(AND((J132&gt;2018),(J132&lt;=2018+2)),"Total",E132-(J132-2020)))</f>
        <v>Integralizado</v>
      </c>
      <c r="L132" s="28">
        <f>IF(J132&lt;=2020,H132*F132,(I132*K132*F132))</f>
        <v>1242</v>
      </c>
    </row>
    <row r="133" spans="1:12" s="10" customFormat="1" x14ac:dyDescent="0.25">
      <c r="A133" s="36" t="s">
        <v>85</v>
      </c>
      <c r="B133" s="36" t="s">
        <v>87</v>
      </c>
      <c r="C133" s="43">
        <v>1740</v>
      </c>
      <c r="D133" s="26">
        <v>1.1499999999999999</v>
      </c>
      <c r="E133" s="42">
        <v>2.5</v>
      </c>
      <c r="F133" s="42">
        <v>1</v>
      </c>
      <c r="G133" s="42"/>
      <c r="H133" s="28">
        <f>C133*D133</f>
        <v>2000.9999999999998</v>
      </c>
      <c r="I133" s="28">
        <f>H133/E133</f>
        <v>800.39999999999986</v>
      </c>
      <c r="J133" s="31"/>
      <c r="K133" s="32" t="str">
        <f>IF(J133&lt;=2018,"Integralizado",IF(AND((J133&gt;2018),(J133&lt;=2018+2)),"Total",E133-(J133-2020)))</f>
        <v>Integralizado</v>
      </c>
      <c r="L133" s="28">
        <f>IF(J133&lt;=2020,H133*F133,(I133*K133*F133))</f>
        <v>2000.9999999999998</v>
      </c>
    </row>
    <row r="134" spans="1:12" s="10" customFormat="1" x14ac:dyDescent="0.25">
      <c r="A134" s="36" t="s">
        <v>85</v>
      </c>
      <c r="B134" s="36" t="s">
        <v>88</v>
      </c>
      <c r="C134" s="43">
        <v>3855</v>
      </c>
      <c r="D134" s="26">
        <v>1.2</v>
      </c>
      <c r="E134" s="42">
        <v>5</v>
      </c>
      <c r="F134" s="42">
        <v>1</v>
      </c>
      <c r="G134" s="42">
        <v>2014</v>
      </c>
      <c r="H134" s="28">
        <f>C134*D134</f>
        <v>4626</v>
      </c>
      <c r="I134" s="28">
        <f>H134/E134</f>
        <v>925.2</v>
      </c>
      <c r="J134" s="31">
        <f>G134+(E134-1)</f>
        <v>2018</v>
      </c>
      <c r="K134" s="32" t="str">
        <f>IF(J134&lt;=2018,"Integralizado",IF(AND((J134&gt;2018),(J134&lt;=2018+2)),"Total",E134-(J134-2020)))</f>
        <v>Integralizado</v>
      </c>
      <c r="L134" s="28">
        <f>IF(J134&lt;=2020,H134*F134,(I134*K134*F134))</f>
        <v>4626</v>
      </c>
    </row>
    <row r="135" spans="1:12" s="10" customFormat="1" x14ac:dyDescent="0.25">
      <c r="A135" s="36" t="s">
        <v>85</v>
      </c>
      <c r="B135" s="36" t="s">
        <v>77</v>
      </c>
      <c r="C135" s="43">
        <v>3867</v>
      </c>
      <c r="D135" s="26">
        <v>1.1399999999999999</v>
      </c>
      <c r="E135" s="42">
        <v>5</v>
      </c>
      <c r="F135" s="42">
        <v>1</v>
      </c>
      <c r="G135" s="42">
        <v>2014</v>
      </c>
      <c r="H135" s="28">
        <f>C135*D135</f>
        <v>4408.3799999999992</v>
      </c>
      <c r="I135" s="28">
        <f>H135/E135</f>
        <v>881.67599999999982</v>
      </c>
      <c r="J135" s="31">
        <f>G135+(E135-1)</f>
        <v>2018</v>
      </c>
      <c r="K135" s="32" t="str">
        <f>IF(J135&lt;=2018,"Integralizado",IF(AND((J135&gt;2018),(J135&lt;=2018+2)),"Total",E135-(J135-2020)))</f>
        <v>Integralizado</v>
      </c>
      <c r="L135" s="28">
        <f>IF(J135&lt;=2020,H135*F135,(I135*K135*F135))</f>
        <v>4408.3799999999992</v>
      </c>
    </row>
    <row r="136" spans="1:12" s="10" customFormat="1" x14ac:dyDescent="0.25">
      <c r="A136" s="38"/>
      <c r="B136" s="38"/>
      <c r="C136" s="47"/>
      <c r="D136" s="48"/>
      <c r="E136" s="49"/>
      <c r="F136" s="49"/>
      <c r="G136" s="49"/>
      <c r="H136" s="50"/>
      <c r="I136" s="50"/>
      <c r="J136" s="33"/>
      <c r="K136" s="34"/>
      <c r="L136" s="50"/>
    </row>
    <row r="137" spans="1:12" s="10" customFormat="1" x14ac:dyDescent="0.25">
      <c r="A137" s="40" t="s">
        <v>89</v>
      </c>
      <c r="B137" s="36" t="s">
        <v>17</v>
      </c>
      <c r="C137" s="43">
        <v>4360</v>
      </c>
      <c r="D137" s="26">
        <v>1.2</v>
      </c>
      <c r="E137" s="42">
        <v>3</v>
      </c>
      <c r="F137" s="42">
        <v>2</v>
      </c>
      <c r="G137" s="42"/>
      <c r="H137" s="28">
        <f t="shared" ref="H137:H146" si="37">C137*D137</f>
        <v>5232</v>
      </c>
      <c r="I137" s="28">
        <f t="shared" ref="I137:I146" si="38">H137/E137</f>
        <v>1744</v>
      </c>
      <c r="J137" s="31"/>
      <c r="K137" s="32" t="str">
        <f t="shared" ref="K137:K146" si="39">IF(J137&lt;=2018,"Integralizado",IF(AND((J137&gt;2018),(J137&lt;=2018+2)),"Total",E137-(J137-2020)))</f>
        <v>Integralizado</v>
      </c>
      <c r="L137" s="28">
        <f t="shared" ref="L137:L146" si="40">IF(J137&lt;=2020,H137*F137,(I137*K137*F137))</f>
        <v>10464</v>
      </c>
    </row>
    <row r="138" spans="1:12" s="10" customFormat="1" x14ac:dyDescent="0.25">
      <c r="A138" s="40" t="s">
        <v>89</v>
      </c>
      <c r="B138" s="36" t="s">
        <v>90</v>
      </c>
      <c r="C138" s="43">
        <v>3610</v>
      </c>
      <c r="D138" s="26">
        <v>1.1000000000000001</v>
      </c>
      <c r="E138" s="42">
        <v>3</v>
      </c>
      <c r="F138" s="42">
        <v>2</v>
      </c>
      <c r="G138" s="42"/>
      <c r="H138" s="28">
        <f t="shared" si="37"/>
        <v>3971.0000000000005</v>
      </c>
      <c r="I138" s="28">
        <f t="shared" si="38"/>
        <v>1323.6666666666667</v>
      </c>
      <c r="J138" s="31"/>
      <c r="K138" s="32" t="str">
        <f t="shared" si="39"/>
        <v>Integralizado</v>
      </c>
      <c r="L138" s="28">
        <f t="shared" si="40"/>
        <v>7942.0000000000009</v>
      </c>
    </row>
    <row r="139" spans="1:12" s="10" customFormat="1" x14ac:dyDescent="0.25">
      <c r="A139" s="40" t="s">
        <v>89</v>
      </c>
      <c r="B139" s="36" t="s">
        <v>91</v>
      </c>
      <c r="C139" s="43">
        <v>1360</v>
      </c>
      <c r="D139" s="26">
        <v>1.2</v>
      </c>
      <c r="E139" s="42">
        <v>1.5</v>
      </c>
      <c r="F139" s="42">
        <v>1</v>
      </c>
      <c r="G139" s="42">
        <v>2018</v>
      </c>
      <c r="H139" s="28">
        <f t="shared" si="37"/>
        <v>1632</v>
      </c>
      <c r="I139" s="28">
        <f t="shared" si="38"/>
        <v>1088</v>
      </c>
      <c r="J139" s="31">
        <f>G139+(E139-1)</f>
        <v>2018.5</v>
      </c>
      <c r="K139" s="32" t="str">
        <f t="shared" si="39"/>
        <v>Total</v>
      </c>
      <c r="L139" s="28">
        <f t="shared" si="40"/>
        <v>1632</v>
      </c>
    </row>
    <row r="140" spans="1:12" s="10" customFormat="1" x14ac:dyDescent="0.25">
      <c r="A140" s="40" t="s">
        <v>89</v>
      </c>
      <c r="B140" s="36" t="s">
        <v>22</v>
      </c>
      <c r="C140" s="43">
        <v>3855</v>
      </c>
      <c r="D140" s="26">
        <v>1.1499999999999999</v>
      </c>
      <c r="E140" s="42">
        <v>5</v>
      </c>
      <c r="F140" s="42">
        <v>1</v>
      </c>
      <c r="G140" s="42"/>
      <c r="H140" s="28">
        <f t="shared" si="37"/>
        <v>4433.25</v>
      </c>
      <c r="I140" s="28">
        <f t="shared" si="38"/>
        <v>886.65</v>
      </c>
      <c r="J140" s="31"/>
      <c r="K140" s="32" t="str">
        <f t="shared" si="39"/>
        <v>Integralizado</v>
      </c>
      <c r="L140" s="28">
        <f t="shared" si="40"/>
        <v>4433.25</v>
      </c>
    </row>
    <row r="141" spans="1:12" s="10" customFormat="1" x14ac:dyDescent="0.25">
      <c r="A141" s="40" t="s">
        <v>89</v>
      </c>
      <c r="B141" s="36" t="s">
        <v>67</v>
      </c>
      <c r="C141" s="43">
        <v>3100</v>
      </c>
      <c r="D141" s="26">
        <v>1.21</v>
      </c>
      <c r="E141" s="42">
        <v>4</v>
      </c>
      <c r="F141" s="42">
        <v>1</v>
      </c>
      <c r="G141" s="42"/>
      <c r="H141" s="28">
        <f t="shared" si="37"/>
        <v>3751</v>
      </c>
      <c r="I141" s="28">
        <f t="shared" si="38"/>
        <v>937.75</v>
      </c>
      <c r="J141" s="31"/>
      <c r="K141" s="32" t="str">
        <f t="shared" si="39"/>
        <v>Integralizado</v>
      </c>
      <c r="L141" s="28">
        <f t="shared" si="40"/>
        <v>3751</v>
      </c>
    </row>
    <row r="142" spans="1:12" s="10" customFormat="1" x14ac:dyDescent="0.25">
      <c r="A142" s="40" t="s">
        <v>89</v>
      </c>
      <c r="B142" s="36" t="s">
        <v>92</v>
      </c>
      <c r="C142" s="43">
        <v>3985</v>
      </c>
      <c r="D142" s="26">
        <v>1.1499999999999999</v>
      </c>
      <c r="E142" s="42">
        <v>5</v>
      </c>
      <c r="F142" s="42">
        <v>1</v>
      </c>
      <c r="G142" s="42">
        <v>2015</v>
      </c>
      <c r="H142" s="28">
        <f t="shared" si="37"/>
        <v>4582.75</v>
      </c>
      <c r="I142" s="28">
        <f t="shared" si="38"/>
        <v>916.55</v>
      </c>
      <c r="J142" s="31">
        <f>G142+(E142-1)</f>
        <v>2019</v>
      </c>
      <c r="K142" s="32" t="str">
        <f t="shared" si="39"/>
        <v>Total</v>
      </c>
      <c r="L142" s="28">
        <f t="shared" si="40"/>
        <v>4582.75</v>
      </c>
    </row>
    <row r="143" spans="1:12" s="10" customFormat="1" x14ac:dyDescent="0.25">
      <c r="A143" s="40" t="s">
        <v>89</v>
      </c>
      <c r="B143" s="36" t="s">
        <v>45</v>
      </c>
      <c r="C143" s="43">
        <v>3305</v>
      </c>
      <c r="D143" s="26">
        <v>1.08</v>
      </c>
      <c r="E143" s="42">
        <v>4</v>
      </c>
      <c r="F143" s="42">
        <v>1</v>
      </c>
      <c r="G143" s="42"/>
      <c r="H143" s="28">
        <f t="shared" si="37"/>
        <v>3569.4</v>
      </c>
      <c r="I143" s="28">
        <f t="shared" si="38"/>
        <v>892.35</v>
      </c>
      <c r="J143" s="31"/>
      <c r="K143" s="32" t="str">
        <f t="shared" si="39"/>
        <v>Integralizado</v>
      </c>
      <c r="L143" s="28">
        <f t="shared" si="40"/>
        <v>3569.4</v>
      </c>
    </row>
    <row r="144" spans="1:12" s="10" customFormat="1" x14ac:dyDescent="0.25">
      <c r="A144" s="40" t="s">
        <v>89</v>
      </c>
      <c r="B144" s="36" t="s">
        <v>93</v>
      </c>
      <c r="C144" s="43">
        <v>450</v>
      </c>
      <c r="D144" s="26">
        <v>1</v>
      </c>
      <c r="E144" s="42">
        <v>1.5</v>
      </c>
      <c r="F144" s="42">
        <v>1</v>
      </c>
      <c r="G144" s="42"/>
      <c r="H144" s="28">
        <f t="shared" si="37"/>
        <v>450</v>
      </c>
      <c r="I144" s="28">
        <f t="shared" si="38"/>
        <v>300</v>
      </c>
      <c r="J144" s="31"/>
      <c r="K144" s="32" t="str">
        <f t="shared" si="39"/>
        <v>Integralizado</v>
      </c>
      <c r="L144" s="28">
        <f t="shared" si="40"/>
        <v>450</v>
      </c>
    </row>
    <row r="145" spans="1:12" s="10" customFormat="1" x14ac:dyDescent="0.25">
      <c r="A145" s="40" t="s">
        <v>89</v>
      </c>
      <c r="B145" s="36" t="s">
        <v>21</v>
      </c>
      <c r="C145" s="43">
        <v>3005</v>
      </c>
      <c r="D145" s="26">
        <v>1</v>
      </c>
      <c r="E145" s="42">
        <v>4</v>
      </c>
      <c r="F145" s="42">
        <v>1</v>
      </c>
      <c r="G145" s="42">
        <v>2018</v>
      </c>
      <c r="H145" s="28">
        <f t="shared" si="37"/>
        <v>3005</v>
      </c>
      <c r="I145" s="28">
        <f t="shared" si="38"/>
        <v>751.25</v>
      </c>
      <c r="J145" s="31">
        <f>G145+(E145-1)</f>
        <v>2021</v>
      </c>
      <c r="K145" s="32">
        <f t="shared" si="39"/>
        <v>3</v>
      </c>
      <c r="L145" s="28">
        <f t="shared" si="40"/>
        <v>2253.75</v>
      </c>
    </row>
    <row r="146" spans="1:12" x14ac:dyDescent="0.25">
      <c r="A146" s="41" t="s">
        <v>89</v>
      </c>
      <c r="B146" s="39" t="s">
        <v>18</v>
      </c>
      <c r="C146" s="46">
        <v>3670</v>
      </c>
      <c r="D146" s="26">
        <v>1.25</v>
      </c>
      <c r="E146" s="42">
        <v>3</v>
      </c>
      <c r="F146" s="42">
        <v>2</v>
      </c>
      <c r="G146" s="42">
        <v>2018</v>
      </c>
      <c r="H146" s="28">
        <f t="shared" si="37"/>
        <v>4587.5</v>
      </c>
      <c r="I146" s="28">
        <f t="shared" si="38"/>
        <v>1529.1666666666667</v>
      </c>
      <c r="J146" s="51">
        <v>2020</v>
      </c>
      <c r="K146" s="52" t="str">
        <f t="shared" si="39"/>
        <v>Total</v>
      </c>
      <c r="L146" s="28">
        <f t="shared" si="40"/>
        <v>9175</v>
      </c>
    </row>
    <row r="152" spans="1:12" x14ac:dyDescent="0.25">
      <c r="B152" s="25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31" workbookViewId="0">
      <selection activeCell="G49" sqref="G49"/>
    </sheetView>
  </sheetViews>
  <sheetFormatPr defaultRowHeight="15" x14ac:dyDescent="0.25"/>
  <cols>
    <col min="1" max="1" width="21" bestFit="1" customWidth="1"/>
    <col min="2" max="2" width="28.140625" style="5" customWidth="1"/>
    <col min="3" max="4" width="9.140625" style="5" bestFit="1" customWidth="1"/>
    <col min="5" max="5" width="7.42578125" style="5" bestFit="1" customWidth="1"/>
    <col min="6" max="6" width="12.85546875" style="5" bestFit="1" customWidth="1"/>
    <col min="7" max="7" width="15.42578125" style="5" bestFit="1" customWidth="1"/>
    <col min="8" max="8" width="16.85546875" style="5" bestFit="1" customWidth="1"/>
    <col min="9" max="9" width="17.85546875" style="5" bestFit="1" customWidth="1"/>
    <col min="10" max="10" width="10" style="23" bestFit="1" customWidth="1"/>
    <col min="11" max="11" width="15.85546875" style="5" bestFit="1" customWidth="1"/>
    <col min="12" max="12" width="18" style="4" customWidth="1"/>
    <col min="13" max="13" width="21.5703125" style="5" customWidth="1"/>
  </cols>
  <sheetData>
    <row r="1" spans="1:13" ht="18.75" x14ac:dyDescent="0.3">
      <c r="A1" s="1" t="s">
        <v>0</v>
      </c>
      <c r="B1" s="1" t="s">
        <v>113</v>
      </c>
    </row>
    <row r="3" spans="1:13" ht="15.75" x14ac:dyDescent="0.25">
      <c r="C3" s="6"/>
      <c r="D3" s="6"/>
      <c r="E3" s="6"/>
      <c r="F3" s="6"/>
      <c r="G3" s="6"/>
      <c r="H3" s="6"/>
      <c r="I3" s="6"/>
      <c r="J3" s="21"/>
      <c r="K3" s="6"/>
    </row>
    <row r="4" spans="1:13" x14ac:dyDescent="0.25">
      <c r="B4" s="8"/>
      <c r="C4" s="9"/>
      <c r="D4" s="9"/>
      <c r="E4" s="9"/>
      <c r="F4" s="9"/>
      <c r="G4" s="10"/>
      <c r="H4" s="9"/>
      <c r="I4" s="9"/>
      <c r="J4" s="22"/>
      <c r="K4" s="9"/>
      <c r="L4" s="9"/>
      <c r="M4" s="9"/>
    </row>
    <row r="5" spans="1:13" s="57" customFormat="1" ht="30" x14ac:dyDescent="0.25">
      <c r="B5" s="60" t="s">
        <v>108</v>
      </c>
      <c r="C5" s="58" t="s">
        <v>1</v>
      </c>
      <c r="D5" s="58" t="s">
        <v>2</v>
      </c>
      <c r="E5" s="58" t="s">
        <v>3</v>
      </c>
      <c r="F5" s="58" t="s">
        <v>4</v>
      </c>
      <c r="G5" s="58" t="s">
        <v>109</v>
      </c>
      <c r="H5" s="58" t="s">
        <v>110</v>
      </c>
      <c r="I5" s="58" t="s">
        <v>6</v>
      </c>
      <c r="J5" s="59" t="s">
        <v>95</v>
      </c>
      <c r="K5" s="58" t="s">
        <v>7</v>
      </c>
      <c r="L5" s="60" t="s">
        <v>96</v>
      </c>
      <c r="M5" s="61" t="s">
        <v>97</v>
      </c>
    </row>
    <row r="6" spans="1:13" x14ac:dyDescent="0.25">
      <c r="A6" s="64" t="s">
        <v>13</v>
      </c>
      <c r="B6" s="27">
        <f>SUM('CH Prevista'!L5:L6)</f>
        <v>4716</v>
      </c>
      <c r="C6" s="11">
        <v>0</v>
      </c>
      <c r="D6" s="11">
        <v>0</v>
      </c>
      <c r="E6" s="11">
        <v>10</v>
      </c>
      <c r="F6" s="11">
        <v>0</v>
      </c>
      <c r="G6" s="11">
        <f>C6+D6+E6+F6</f>
        <v>10</v>
      </c>
      <c r="H6" s="11">
        <v>20</v>
      </c>
      <c r="I6" s="7">
        <f>H6-G6</f>
        <v>10</v>
      </c>
      <c r="J6" s="12">
        <v>5</v>
      </c>
      <c r="K6" s="11">
        <f>(C6*0.5)+D6+E6+F6+J6</f>
        <v>15</v>
      </c>
      <c r="L6" s="27">
        <f>B6/K6</f>
        <v>314.39999999999998</v>
      </c>
      <c r="M6" s="27">
        <f>L6/40</f>
        <v>7.8599999999999994</v>
      </c>
    </row>
    <row r="7" spans="1:13" ht="24" customHeight="1" x14ac:dyDescent="0.25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x14ac:dyDescent="0.25">
      <c r="A8" s="64" t="s">
        <v>16</v>
      </c>
      <c r="B8" s="27">
        <f>SUM('CH Prevista'!L8:L24)</f>
        <v>70077.52</v>
      </c>
      <c r="C8" s="11">
        <v>0</v>
      </c>
      <c r="D8" s="11">
        <v>0</v>
      </c>
      <c r="E8" s="11">
        <v>134</v>
      </c>
      <c r="F8" s="11">
        <v>1</v>
      </c>
      <c r="G8" s="11">
        <f>C8+D8+E8+F8</f>
        <v>135</v>
      </c>
      <c r="H8" s="11">
        <v>150</v>
      </c>
      <c r="I8" s="7">
        <f>H8-G8</f>
        <v>15</v>
      </c>
      <c r="J8" s="12">
        <v>11</v>
      </c>
      <c r="K8" s="11">
        <f>(C8*0.5)+D8+E8+F8+J8</f>
        <v>146</v>
      </c>
      <c r="L8" s="27">
        <f>B8/K8</f>
        <v>479.98301369863015</v>
      </c>
      <c r="M8" s="27">
        <f>L8/40</f>
        <v>11.999575342465754</v>
      </c>
    </row>
    <row r="9" spans="1:13" ht="23.25" customHeight="1" x14ac:dyDescent="0.25">
      <c r="A9" s="65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13" x14ac:dyDescent="0.25">
      <c r="A10" s="64" t="s">
        <v>31</v>
      </c>
      <c r="B10" s="27">
        <f>SUM('CH Prevista'!L26:L30)</f>
        <v>33682.199999999997</v>
      </c>
      <c r="C10" s="11">
        <v>0</v>
      </c>
      <c r="D10" s="11">
        <v>0</v>
      </c>
      <c r="E10" s="11">
        <v>56</v>
      </c>
      <c r="F10" s="11">
        <v>1</v>
      </c>
      <c r="G10" s="11">
        <f>C10+D10+E10+F10</f>
        <v>57</v>
      </c>
      <c r="H10" s="11">
        <v>70</v>
      </c>
      <c r="I10" s="11">
        <f>H10-G10</f>
        <v>13</v>
      </c>
      <c r="J10" s="19">
        <v>0</v>
      </c>
      <c r="K10" s="11">
        <f>(C10*0.5)+D10+E10+F10+J10</f>
        <v>57</v>
      </c>
      <c r="L10" s="27">
        <f>B10/K10</f>
        <v>590.91578947368419</v>
      </c>
      <c r="M10" s="27">
        <f>L10/40</f>
        <v>14.772894736842105</v>
      </c>
    </row>
    <row r="11" spans="1:13" ht="24" customHeight="1" x14ac:dyDescent="0.25">
      <c r="A11" s="65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3" x14ac:dyDescent="0.25">
      <c r="A12" s="64" t="s">
        <v>36</v>
      </c>
      <c r="B12" s="27">
        <f>SUM('CH Prevista'!L32:L40)</f>
        <v>36988.6</v>
      </c>
      <c r="C12" s="11">
        <v>0</v>
      </c>
      <c r="D12" s="11">
        <v>0</v>
      </c>
      <c r="E12" s="7">
        <v>66</v>
      </c>
      <c r="F12" s="11">
        <v>0</v>
      </c>
      <c r="G12" s="11">
        <f>C12+D12+E12+F12</f>
        <v>66</v>
      </c>
      <c r="H12" s="11">
        <v>70</v>
      </c>
      <c r="I12" s="7">
        <f>H12-G12</f>
        <v>4</v>
      </c>
      <c r="J12" s="12">
        <v>4</v>
      </c>
      <c r="K12" s="11">
        <f>(C12*0.5)+D12+E12+F12+J12</f>
        <v>70</v>
      </c>
      <c r="L12" s="27">
        <f>B12/K12</f>
        <v>528.40857142857146</v>
      </c>
      <c r="M12" s="27">
        <f>L12/40</f>
        <v>13.210214285714287</v>
      </c>
    </row>
    <row r="13" spans="1:13" ht="24" customHeight="1" x14ac:dyDescent="0.25">
      <c r="A13" s="65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x14ac:dyDescent="0.25">
      <c r="A14" s="64" t="s">
        <v>39</v>
      </c>
      <c r="B14" s="27">
        <f>SUM('CH Prevista'!L42:L45)</f>
        <v>11268.71</v>
      </c>
      <c r="C14" s="11">
        <v>0</v>
      </c>
      <c r="D14" s="11">
        <v>0</v>
      </c>
      <c r="E14" s="11">
        <v>20</v>
      </c>
      <c r="F14" s="11">
        <v>0</v>
      </c>
      <c r="G14" s="11">
        <f>C14+D14+E14+F14</f>
        <v>20</v>
      </c>
      <c r="H14" s="11">
        <v>20</v>
      </c>
      <c r="I14" s="11">
        <f>H14-G14</f>
        <v>0</v>
      </c>
      <c r="J14" s="19">
        <v>0</v>
      </c>
      <c r="K14" s="11">
        <f>(C14*0.5)+D14+E14+F14+J14</f>
        <v>20</v>
      </c>
      <c r="L14" s="27">
        <f>B14/K14</f>
        <v>563.43549999999993</v>
      </c>
      <c r="M14" s="27">
        <f>L14/40</f>
        <v>14.085887499999998</v>
      </c>
    </row>
    <row r="15" spans="1:13" ht="24" customHeight="1" x14ac:dyDescent="0.25">
      <c r="A15" s="65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spans="1:13" x14ac:dyDescent="0.25">
      <c r="A16" s="64" t="s">
        <v>41</v>
      </c>
      <c r="B16" s="27">
        <f>SUM('CH Prevista'!L47:L54)</f>
        <v>26991.9</v>
      </c>
      <c r="C16" s="11">
        <v>0</v>
      </c>
      <c r="D16" s="11">
        <v>0</v>
      </c>
      <c r="E16" s="11">
        <v>70</v>
      </c>
      <c r="F16" s="11">
        <v>0</v>
      </c>
      <c r="G16" s="11">
        <f>C16+D16+E16+F16</f>
        <v>70</v>
      </c>
      <c r="H16" s="11">
        <v>70</v>
      </c>
      <c r="I16" s="11">
        <f>H16-G16</f>
        <v>0</v>
      </c>
      <c r="J16" s="19">
        <v>0</v>
      </c>
      <c r="K16" s="11">
        <f>(C16*0.5)+D16+E16+F16+J16</f>
        <v>70</v>
      </c>
      <c r="L16" s="27">
        <f>B16/K16</f>
        <v>385.59857142857146</v>
      </c>
      <c r="M16" s="27">
        <f>L16/40</f>
        <v>9.6399642857142869</v>
      </c>
    </row>
    <row r="17" spans="1:13" ht="24" customHeight="1" x14ac:dyDescent="0.25">
      <c r="A17" s="65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1:13" x14ac:dyDescent="0.25">
      <c r="A18" s="64" t="s">
        <v>46</v>
      </c>
      <c r="B18" s="27">
        <f>SUM('CH Prevista'!L56:L63)</f>
        <v>28753.79</v>
      </c>
      <c r="C18" s="11">
        <v>1</v>
      </c>
      <c r="D18" s="11">
        <v>0</v>
      </c>
      <c r="E18" s="11">
        <v>53</v>
      </c>
      <c r="F18" s="11">
        <v>1</v>
      </c>
      <c r="G18" s="11">
        <f>C18+D18+E18+F18</f>
        <v>55</v>
      </c>
      <c r="H18" s="11">
        <v>70</v>
      </c>
      <c r="I18" s="11">
        <f>H18-G18</f>
        <v>15</v>
      </c>
      <c r="J18" s="19">
        <v>0</v>
      </c>
      <c r="K18" s="11">
        <f>(C18*0.5)+D18+E18+F18+J18</f>
        <v>54.5</v>
      </c>
      <c r="L18" s="27">
        <f>B18/K18</f>
        <v>527.59247706422025</v>
      </c>
      <c r="M18" s="27">
        <f>L18/40</f>
        <v>13.189811926605506</v>
      </c>
    </row>
    <row r="19" spans="1:13" ht="24" customHeight="1" x14ac:dyDescent="0.25">
      <c r="A19" s="65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x14ac:dyDescent="0.25">
      <c r="A20" s="64" t="s">
        <v>52</v>
      </c>
      <c r="B20" s="27">
        <f>SUM('CH Prevista'!L65:L72)</f>
        <v>15990.4</v>
      </c>
      <c r="C20" s="11">
        <v>0</v>
      </c>
      <c r="D20" s="11">
        <v>0</v>
      </c>
      <c r="E20" s="11">
        <v>1</v>
      </c>
      <c r="F20" s="7">
        <v>9</v>
      </c>
      <c r="G20" s="11">
        <f>C20+D20+E20+F20</f>
        <v>10</v>
      </c>
      <c r="H20" s="11">
        <v>70</v>
      </c>
      <c r="I20" s="11">
        <f>H20-G20</f>
        <v>60</v>
      </c>
      <c r="J20" s="12">
        <v>27</v>
      </c>
      <c r="K20" s="11">
        <f>(C20*0.5)+D20+E20+F20+J20</f>
        <v>37</v>
      </c>
      <c r="L20" s="27">
        <f>B20/K20</f>
        <v>432.17297297297296</v>
      </c>
      <c r="M20" s="27">
        <f>L20/40</f>
        <v>10.804324324324323</v>
      </c>
    </row>
    <row r="21" spans="1:13" ht="24" customHeight="1" x14ac:dyDescent="0.2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x14ac:dyDescent="0.25">
      <c r="A22" s="64" t="s">
        <v>61</v>
      </c>
      <c r="B22" s="27">
        <f>SUM('CH Prevista'!L74:L78)</f>
        <v>13444.266666666666</v>
      </c>
      <c r="C22" s="11">
        <v>0</v>
      </c>
      <c r="D22" s="11">
        <v>0</v>
      </c>
      <c r="E22" s="11">
        <v>19</v>
      </c>
      <c r="F22" s="11">
        <v>0</v>
      </c>
      <c r="G22" s="11">
        <f>C22+D22+E22+F22</f>
        <v>19</v>
      </c>
      <c r="H22" s="11">
        <v>20</v>
      </c>
      <c r="I22" s="7">
        <f>H22-G22</f>
        <v>1</v>
      </c>
      <c r="J22" s="12">
        <v>1</v>
      </c>
      <c r="K22" s="11">
        <f>(C22*0.5)+D22+E22+F22+J22</f>
        <v>20</v>
      </c>
      <c r="L22" s="27">
        <f>B22/K22</f>
        <v>672.21333333333337</v>
      </c>
      <c r="M22" s="27">
        <f>L22/40</f>
        <v>16.805333333333333</v>
      </c>
    </row>
    <row r="23" spans="1:13" ht="24" customHeigh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</row>
    <row r="24" spans="1:13" x14ac:dyDescent="0.25">
      <c r="A24" s="64" t="s">
        <v>62</v>
      </c>
      <c r="B24" s="27">
        <f>SUM('CH Prevista'!L80:L81)</f>
        <v>13015.2</v>
      </c>
      <c r="C24" s="11">
        <v>0</v>
      </c>
      <c r="D24" s="11">
        <v>0</v>
      </c>
      <c r="E24" s="11">
        <v>19</v>
      </c>
      <c r="F24" s="11">
        <v>0</v>
      </c>
      <c r="G24" s="11">
        <f>C24+D24+E24+F24</f>
        <v>19</v>
      </c>
      <c r="H24" s="11">
        <v>20</v>
      </c>
      <c r="I24" s="11">
        <f>H24-G24</f>
        <v>1</v>
      </c>
      <c r="J24" s="19">
        <v>1</v>
      </c>
      <c r="K24" s="11">
        <f>(C24*0.5)+D24+E24+F24+J24</f>
        <v>20</v>
      </c>
      <c r="L24" s="27">
        <f>B24/K24</f>
        <v>650.76</v>
      </c>
      <c r="M24" s="27">
        <f>L24/40</f>
        <v>16.268999999999998</v>
      </c>
    </row>
    <row r="25" spans="1:13" ht="24" customHeight="1" x14ac:dyDescent="0.25">
      <c r="A25" s="65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1:13" x14ac:dyDescent="0.25">
      <c r="A26" s="64" t="s">
        <v>64</v>
      </c>
      <c r="B26" s="27">
        <f>SUM('CH Prevista'!L83:L90)</f>
        <v>28143.449999999997</v>
      </c>
      <c r="C26" s="11">
        <v>1</v>
      </c>
      <c r="D26" s="11">
        <v>0</v>
      </c>
      <c r="E26" s="7">
        <v>60</v>
      </c>
      <c r="F26" s="11">
        <v>2</v>
      </c>
      <c r="G26" s="11">
        <f>C26+D26+E26+F26</f>
        <v>63</v>
      </c>
      <c r="H26" s="11">
        <v>70</v>
      </c>
      <c r="I26" s="7">
        <f>H26-G26</f>
        <v>7</v>
      </c>
      <c r="J26" s="12">
        <v>4</v>
      </c>
      <c r="K26" s="11">
        <f>(C26*0.5)+D26+E26+F26+J26</f>
        <v>66.5</v>
      </c>
      <c r="L26" s="27">
        <f>B26/K26</f>
        <v>423.20977443609019</v>
      </c>
      <c r="M26" s="27">
        <f>L26/40</f>
        <v>10.580244360902254</v>
      </c>
    </row>
    <row r="27" spans="1:13" ht="24" customHeight="1" x14ac:dyDescent="0.25">
      <c r="A27" s="65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</row>
    <row r="28" spans="1:13" x14ac:dyDescent="0.25">
      <c r="A28" s="64" t="s">
        <v>70</v>
      </c>
      <c r="B28" s="27">
        <f>SUM('CH Prevista'!L92:L107)</f>
        <v>95738.17</v>
      </c>
      <c r="C28" s="11">
        <v>0</v>
      </c>
      <c r="D28" s="11">
        <v>0</v>
      </c>
      <c r="E28" s="7">
        <v>172</v>
      </c>
      <c r="F28" s="11">
        <v>1</v>
      </c>
      <c r="G28" s="11">
        <f>C28+D28+E28+F28</f>
        <v>173</v>
      </c>
      <c r="H28" s="11">
        <v>150</v>
      </c>
      <c r="I28" s="11">
        <f>H28-G28</f>
        <v>-23</v>
      </c>
      <c r="J28" s="19">
        <v>0</v>
      </c>
      <c r="K28" s="11">
        <f>(C28*0.5)+D28+E28+F28+J28</f>
        <v>173</v>
      </c>
      <c r="L28" s="27">
        <f>B28/K28</f>
        <v>553.39982658959536</v>
      </c>
      <c r="M28" s="27">
        <f>L28/40</f>
        <v>13.834995664739884</v>
      </c>
    </row>
    <row r="29" spans="1:13" ht="24" customHeight="1" x14ac:dyDescent="0.25">
      <c r="A29" s="65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</row>
    <row r="30" spans="1:13" x14ac:dyDescent="0.25">
      <c r="A30" s="64" t="s">
        <v>76</v>
      </c>
      <c r="B30" s="27">
        <f>SUM('CH Prevista'!L109:L110)</f>
        <v>5872</v>
      </c>
      <c r="C30" s="11">
        <v>0</v>
      </c>
      <c r="D30" s="11">
        <v>0</v>
      </c>
      <c r="E30" s="11">
        <v>15</v>
      </c>
      <c r="F30" s="11">
        <v>1</v>
      </c>
      <c r="G30" s="11">
        <f>C30+D30+E30+F30</f>
        <v>16</v>
      </c>
      <c r="H30" s="11">
        <v>20</v>
      </c>
      <c r="I30" s="7">
        <f>H30-G30</f>
        <v>4</v>
      </c>
      <c r="J30" s="12">
        <v>4</v>
      </c>
      <c r="K30" s="11">
        <f>(C30*0.5)+D30+E30+F30+J30</f>
        <v>20</v>
      </c>
      <c r="L30" s="27">
        <f>B30/K30</f>
        <v>293.60000000000002</v>
      </c>
      <c r="M30" s="27">
        <f>L30/40</f>
        <v>7.3400000000000007</v>
      </c>
    </row>
    <row r="31" spans="1:13" ht="24" customHeight="1" x14ac:dyDescent="0.25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</row>
    <row r="32" spans="1:13" x14ac:dyDescent="0.25">
      <c r="A32" s="64" t="s">
        <v>78</v>
      </c>
      <c r="B32" s="27">
        <f>SUM('CH Prevista'!L112:L115)</f>
        <v>13840.242</v>
      </c>
      <c r="C32" s="11">
        <v>0</v>
      </c>
      <c r="D32" s="11">
        <v>0</v>
      </c>
      <c r="E32" s="11">
        <v>20</v>
      </c>
      <c r="F32" s="11">
        <v>0</v>
      </c>
      <c r="G32" s="11">
        <f>C32+D32+E32+F32</f>
        <v>20</v>
      </c>
      <c r="H32" s="11">
        <v>20</v>
      </c>
      <c r="I32" s="11">
        <f>H32-G32</f>
        <v>0</v>
      </c>
      <c r="J32" s="19">
        <v>0</v>
      </c>
      <c r="K32" s="11">
        <f>(C32*0.5)+D32+E32+F32+J32</f>
        <v>20</v>
      </c>
      <c r="L32" s="27">
        <f>B32/K32</f>
        <v>692.01210000000003</v>
      </c>
      <c r="M32" s="27">
        <f>L32/40</f>
        <v>17.300302500000001</v>
      </c>
    </row>
    <row r="33" spans="1:13" ht="24" customHeight="1" x14ac:dyDescent="0.25">
      <c r="A33" s="65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</row>
    <row r="34" spans="1:13" x14ac:dyDescent="0.25">
      <c r="A34" s="64" t="s">
        <v>79</v>
      </c>
      <c r="B34" s="27">
        <f>SUM('CH Prevista'!L117:L122)</f>
        <v>17154.599999999999</v>
      </c>
      <c r="C34" s="11">
        <v>2</v>
      </c>
      <c r="D34" s="11">
        <v>0</v>
      </c>
      <c r="E34" s="11">
        <v>27</v>
      </c>
      <c r="F34" s="11">
        <v>1</v>
      </c>
      <c r="G34" s="11">
        <f>C34+D34+E34+F34</f>
        <v>30</v>
      </c>
      <c r="H34" s="11">
        <v>70</v>
      </c>
      <c r="I34" s="7">
        <f>H34-G34</f>
        <v>40</v>
      </c>
      <c r="J34" s="12">
        <v>9</v>
      </c>
      <c r="K34" s="11">
        <f>(C34*0.5)+D34+E34+F34+J34</f>
        <v>38</v>
      </c>
      <c r="L34" s="27">
        <f>B34/K34</f>
        <v>451.43684210526311</v>
      </c>
      <c r="M34" s="27">
        <f>L34/40</f>
        <v>11.285921052631577</v>
      </c>
    </row>
    <row r="35" spans="1:13" ht="24" customHeight="1" x14ac:dyDescent="0.25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 x14ac:dyDescent="0.25">
      <c r="A36" s="64" t="s">
        <v>82</v>
      </c>
      <c r="B36" s="27">
        <f>SUM('CH Prevista'!L124:L129)</f>
        <v>18908.400000000001</v>
      </c>
      <c r="C36" s="11">
        <v>0</v>
      </c>
      <c r="D36" s="11">
        <v>0</v>
      </c>
      <c r="E36" s="7">
        <v>38</v>
      </c>
      <c r="F36" s="11">
        <v>0</v>
      </c>
      <c r="G36" s="11">
        <f>C36+D36+E36+F36</f>
        <v>38</v>
      </c>
      <c r="H36" s="11">
        <v>70</v>
      </c>
      <c r="I36" s="7">
        <f>H36-G36</f>
        <v>32</v>
      </c>
      <c r="J36" s="12">
        <v>8</v>
      </c>
      <c r="K36" s="11">
        <f>(C36*0.5)+D36+E36+F36+J36</f>
        <v>46</v>
      </c>
      <c r="L36" s="27">
        <f>B36/K36</f>
        <v>411.05217391304353</v>
      </c>
      <c r="M36" s="27">
        <f>L36/40</f>
        <v>10.276304347826088</v>
      </c>
    </row>
    <row r="37" spans="1:13" ht="24" customHeight="1" x14ac:dyDescent="0.25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</row>
    <row r="38" spans="1:13" x14ac:dyDescent="0.25">
      <c r="A38" s="64" t="s">
        <v>85</v>
      </c>
      <c r="B38" s="27">
        <f>SUM('CH Prevista'!L131:L135)</f>
        <v>21169.379999999997</v>
      </c>
      <c r="C38" s="11">
        <v>1</v>
      </c>
      <c r="D38" s="11">
        <v>0</v>
      </c>
      <c r="E38" s="7">
        <v>46</v>
      </c>
      <c r="F38" s="11">
        <v>1</v>
      </c>
      <c r="G38" s="11">
        <f>C38+D38+E38+F38</f>
        <v>48</v>
      </c>
      <c r="H38" s="11">
        <v>70</v>
      </c>
      <c r="I38" s="7">
        <f>H38-G38</f>
        <v>22</v>
      </c>
      <c r="J38" s="12">
        <v>0</v>
      </c>
      <c r="K38" s="11">
        <f>(C38*0.5)+D38+E38+F38+J38</f>
        <v>47.5</v>
      </c>
      <c r="L38" s="27">
        <f>B38/K38</f>
        <v>445.67115789473678</v>
      </c>
      <c r="M38" s="27">
        <f>L38/40</f>
        <v>11.141778947368419</v>
      </c>
    </row>
    <row r="39" spans="1:13" ht="24" customHeight="1" x14ac:dyDescent="0.25">
      <c r="A39" s="65"/>
      <c r="B39" s="69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1"/>
    </row>
    <row r="40" spans="1:13" x14ac:dyDescent="0.25">
      <c r="A40" s="73" t="s">
        <v>89</v>
      </c>
      <c r="B40" s="27">
        <f>SUM('CH Prevista'!L137:L146)</f>
        <v>48253.15</v>
      </c>
      <c r="C40" s="11">
        <v>0</v>
      </c>
      <c r="D40" s="11">
        <v>0</v>
      </c>
      <c r="E40" s="7">
        <v>83</v>
      </c>
      <c r="F40" s="11">
        <v>1</v>
      </c>
      <c r="G40" s="11">
        <f>C40+D40+E40+F40</f>
        <v>84</v>
      </c>
      <c r="H40" s="11">
        <v>90</v>
      </c>
      <c r="I40" s="7">
        <f>H40-G40</f>
        <v>6</v>
      </c>
      <c r="J40" s="12">
        <v>6</v>
      </c>
      <c r="K40" s="11">
        <f>(C40*0.5)+D40+E40+F40+J40</f>
        <v>90</v>
      </c>
      <c r="L40" s="27">
        <f>B40/K40</f>
        <v>536.14611111111117</v>
      </c>
      <c r="M40" s="27">
        <f>L40/40</f>
        <v>13.403652777777779</v>
      </c>
    </row>
    <row r="41" spans="1:13" ht="24" customHeight="1" x14ac:dyDescent="0.25">
      <c r="A41" s="73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</row>
    <row r="42" spans="1:13" ht="24" customHeight="1" thickBot="1" x14ac:dyDescent="0.3">
      <c r="A42" s="72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3" ht="15.75" thickBot="1" x14ac:dyDescent="0.3">
      <c r="A43" s="75" t="s">
        <v>94</v>
      </c>
      <c r="B43" s="76"/>
      <c r="C43" s="16" t="s">
        <v>1</v>
      </c>
      <c r="D43" s="16" t="s">
        <v>2</v>
      </c>
      <c r="E43" s="16" t="s">
        <v>3</v>
      </c>
      <c r="F43" s="16" t="s">
        <v>4</v>
      </c>
      <c r="G43" s="16" t="s">
        <v>111</v>
      </c>
      <c r="H43" s="16" t="s">
        <v>5</v>
      </c>
      <c r="I43" s="16" t="s">
        <v>6</v>
      </c>
      <c r="J43" s="62" t="s">
        <v>95</v>
      </c>
      <c r="K43" s="63" t="s">
        <v>7</v>
      </c>
    </row>
    <row r="44" spans="1:13" ht="16.5" thickBot="1" x14ac:dyDescent="0.3">
      <c r="A44" s="77"/>
      <c r="B44" s="78"/>
      <c r="C44" s="17">
        <f t="shared" ref="C44:K44" si="0">C6+C8+C10+C12+C14+C16+C18+C20+C22+C24+C26+C28+C30+C34+C36+C38+C40+C32</f>
        <v>5</v>
      </c>
      <c r="D44" s="17">
        <f t="shared" si="0"/>
        <v>0</v>
      </c>
      <c r="E44" s="15">
        <f t="shared" si="0"/>
        <v>909</v>
      </c>
      <c r="F44" s="17">
        <f t="shared" si="0"/>
        <v>19</v>
      </c>
      <c r="G44" s="17">
        <f t="shared" si="0"/>
        <v>933</v>
      </c>
      <c r="H44" s="17">
        <f t="shared" si="0"/>
        <v>1140</v>
      </c>
      <c r="I44" s="17">
        <f t="shared" si="0"/>
        <v>207</v>
      </c>
      <c r="J44" s="20">
        <f t="shared" si="0"/>
        <v>80</v>
      </c>
      <c r="K44" s="18">
        <f t="shared" si="0"/>
        <v>1010.5</v>
      </c>
    </row>
  </sheetData>
  <mergeCells count="37">
    <mergeCell ref="B13:M13"/>
    <mergeCell ref="B15:M15"/>
    <mergeCell ref="B17:M17"/>
    <mergeCell ref="B19:M19"/>
    <mergeCell ref="A43:B44"/>
    <mergeCell ref="B21:M21"/>
    <mergeCell ref="B23:M23"/>
    <mergeCell ref="B25:M25"/>
    <mergeCell ref="B27:M27"/>
    <mergeCell ref="B29:M29"/>
    <mergeCell ref="B35:M35"/>
    <mergeCell ref="B37:M37"/>
    <mergeCell ref="B41:M41"/>
    <mergeCell ref="B39:M39"/>
    <mergeCell ref="B31:M31"/>
    <mergeCell ref="B33:M33"/>
    <mergeCell ref="A28:A2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30:A31"/>
    <mergeCell ref="A32:A33"/>
    <mergeCell ref="A34:A35"/>
    <mergeCell ref="A36:A37"/>
    <mergeCell ref="A38:A39"/>
    <mergeCell ref="A40:A41"/>
    <mergeCell ref="A8:A9"/>
    <mergeCell ref="A6:A7"/>
    <mergeCell ref="B7:M7"/>
    <mergeCell ref="B9:M9"/>
    <mergeCell ref="B11:M11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CH Prevista</vt:lpstr>
      <vt:lpstr>CH prevista - Docentes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Costa</dc:creator>
  <cp:lastModifiedBy>Thiago Rodrigues Costa</cp:lastModifiedBy>
  <cp:lastPrinted>2018-08-03T10:22:32Z</cp:lastPrinted>
  <dcterms:created xsi:type="dcterms:W3CDTF">2018-07-13T11:48:26Z</dcterms:created>
  <dcterms:modified xsi:type="dcterms:W3CDTF">2018-08-06T19:26:02Z</dcterms:modified>
</cp:coreProperties>
</file>